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65401" windowWidth="9600" windowHeight="11640" firstSheet="6" activeTab="6"/>
  </bookViews>
  <sheets>
    <sheet name="anagrafica" sheetId="1" r:id="rId1"/>
    <sheet name="bilancio entrata" sheetId="2" r:id="rId2"/>
    <sheet name="bilancio uscita" sheetId="3" r:id="rId3"/>
    <sheet name="fondo di cassa" sheetId="4" r:id="rId4"/>
    <sheet name="altri dati finaz.e non" sheetId="5" r:id="rId5"/>
    <sheet name="tabul.dett.uscita" sheetId="6" r:id="rId6"/>
    <sheet name="cto-patrimonio" sheetId="7" r:id="rId7"/>
    <sheet name="quest.corte dei conti" sheetId="8" r:id="rId8"/>
    <sheet name="grafico" sheetId="9" r:id="rId9"/>
    <sheet name="pro-conc" sheetId="10" r:id="rId10"/>
    <sheet name="conto-eco" sheetId="11" r:id="rId11"/>
    <sheet name="relaz.C.E." sheetId="12" r:id="rId12"/>
    <sheet name="c.to patr provvis." sheetId="13" r:id="rId13"/>
    <sheet name="DATI" sheetId="14" r:id="rId14"/>
  </sheets>
  <definedNames>
    <definedName name="A82_titoli" localSheetId="12">'c.to patr provvis.'!$A$82</definedName>
    <definedName name="A82_titoli">'cto-patrimonio'!$A$82</definedName>
    <definedName name="alienaz_patrim" localSheetId="12">'c.to patr provvis.'!$C$73</definedName>
    <definedName name="alienaz_patrim">'cto-patrimonio'!$C$73</definedName>
    <definedName name="altri_capit" localSheetId="12">'c.to patr provvis.'!$B$72</definedName>
    <definedName name="altri_capit">'cto-patrimonio'!$B$72</definedName>
    <definedName name="altri_corr" localSheetId="12">'c.to patr provvis.'!$B$71</definedName>
    <definedName name="altri_corr">'cto-patrimonio'!$B$71</definedName>
    <definedName name="_xlnm.Print_Area" localSheetId="1">'bilancio entrata'!$B$2:$J$116</definedName>
    <definedName name="_xlnm.Print_Area" localSheetId="2">'bilancio uscita'!$B$2:$J$58</definedName>
    <definedName name="_xlnm.Print_Area" localSheetId="12">'c.to patr provvis.'!$A$1:$K$168</definedName>
    <definedName name="_xlnm.Print_Area" localSheetId="10">'conto-eco'!$A$2:$D$77</definedName>
    <definedName name="_xlnm.Print_Area" localSheetId="6">'cto-patrimonio'!$A$1:$K$180</definedName>
    <definedName name="_xlnm.Print_Area" localSheetId="9">'pro-conc'!$A$1:$P$241</definedName>
    <definedName name="beni_conf_in_aziende_speciali" localSheetId="12">'c.to patr provvis.'!$A$102</definedName>
    <definedName name="beni_conf_in_aziende_speciali">'cto-patrimonio'!$A$103</definedName>
    <definedName name="beni_di_terzi" localSheetId="12">'c.to patr provvis.'!$A$104</definedName>
    <definedName name="beni_di_terzi">'cto-patrimonio'!$A$105</definedName>
    <definedName name="confer_conc_edificare" localSheetId="12">'c.to patr provvis.'!$A$125</definedName>
    <definedName name="confer_conc_edificare">'cto-patrimonio'!$A$126</definedName>
    <definedName name="confer_cto_capitale" localSheetId="12">'c.to patr provvis.'!$A$124</definedName>
    <definedName name="confer_cto_capitale">'cto-patrimonio'!$A$125</definedName>
    <definedName name="conto_terzi" localSheetId="12">'c.to patr provvis.'!$C$74</definedName>
    <definedName name="conto_terzi">'cto-patrimonio'!$C$74</definedName>
    <definedName name="crediti_dubb_esig" localSheetId="12">'c.to patr provvis.'!$B$50</definedName>
    <definedName name="crediti_dubb_esig">'cto-patrimonio'!$B$50</definedName>
    <definedName name="crediti_iva" localSheetId="12">'c.to patr provvis.'!$B$75</definedName>
    <definedName name="crediti_iva">'cto-patrimonio'!$B$75</definedName>
    <definedName name="deb_finanz_breve_term" localSheetId="12">'c.to patr provvis.'!$A$130</definedName>
    <definedName name="deb_finanz_breve_term">'cto-patrimonio'!$A$132</definedName>
    <definedName name="debiti_iva" localSheetId="12">'c.to patr provvis.'!$A$135</definedName>
    <definedName name="debiti_iva">'cto-patrimonio'!$A$137</definedName>
    <definedName name="debiti_mutui_prest" localSheetId="12">'c.to patr provvis.'!$A$131</definedName>
    <definedName name="debiti_mutui_prest">'cto-patrimonio'!$A$133</definedName>
    <definedName name="debiti_prestiti_obbligaz" localSheetId="12">'c.to patr provvis.'!$A$132</definedName>
    <definedName name="debiti_prestiti_obbligaz">'cto-patrimonio'!$A$134</definedName>
    <definedName name="depos_cauzion" localSheetId="12">'c.to patr provvis.'!$C$52</definedName>
    <definedName name="depos_cauzion">'cto-patrimonio'!$C$52</definedName>
    <definedName name="depositi" localSheetId="12">'c.to patr provvis.'!$C$77</definedName>
    <definedName name="depositi">'cto-patrimonio'!$C$77</definedName>
    <definedName name="depositi_banc" localSheetId="12">'c.to patr provvis.'!$B$86</definedName>
    <definedName name="depositi_banc">'cto-patrimonio'!$B$86</definedName>
    <definedName name="fondo_cassa" localSheetId="12">'c.to patr provvis.'!$B$85</definedName>
    <definedName name="fondo_cassa">'cto-patrimonio'!$B$85</definedName>
    <definedName name="opere_da_realizzare" localSheetId="12">'c.to patr provvis.'!$A$100</definedName>
    <definedName name="opere_da_realizzare">'cto-patrimonio'!$A$100</definedName>
    <definedName name="ratei_attivi" localSheetId="12">'c.to patr provvis.'!$A$92</definedName>
    <definedName name="ratei_attivi">'cto-patrimonio'!$A$92</definedName>
    <definedName name="ratei_passivi" localSheetId="12">'c.to patr provvis.'!$A$146</definedName>
    <definedName name="ratei_passivi">'cto-patrimonio'!$A$148</definedName>
    <definedName name="regione_cap" localSheetId="12">'c.to patr provvis.'!$B$65</definedName>
    <definedName name="regione_cap">'cto-patrimonio'!$B$65</definedName>
    <definedName name="regione_corr" localSheetId="12">'c.to patr provvis.'!$B$64</definedName>
    <definedName name="regione_corr">'cto-patrimonio'!$B$64</definedName>
    <definedName name="rimanenze" localSheetId="12">'c.to patr provvis.'!$A$57</definedName>
    <definedName name="rimanenze">'cto-patrimonio'!$A$57</definedName>
    <definedName name="risconti_attivi" localSheetId="12">'c.to patr provvis.'!$A$93</definedName>
    <definedName name="risconti_attivi">'cto-patrimonio'!$A$93</definedName>
    <definedName name="s_p_altri_cap" localSheetId="12">'c.to patr provvis.'!$B$67</definedName>
    <definedName name="s_p_altri_cap">'cto-patrimonio'!$B$67</definedName>
    <definedName name="s_p_altri_corr" localSheetId="12">'c.to patr provvis.'!$B$66</definedName>
    <definedName name="s_p_altri_corr">'cto-patrimonio'!$B$66</definedName>
    <definedName name="stato_cap" localSheetId="12">'c.to patr provvis.'!$B$63</definedName>
    <definedName name="stato_cap">'cto-patrimonio'!$B$63</definedName>
    <definedName name="stato_corr" localSheetId="12">'c.to patr provvis.'!$B$62</definedName>
    <definedName name="stato_corr">'cto-patrimonio'!$B$62</definedName>
    <definedName name="titoli" localSheetId="12">'c.to patr provvis.'!$C$49</definedName>
    <definedName name="titoli">'cto-patrimonio'!$C$49</definedName>
    <definedName name="totale_att_circol" localSheetId="12">'c.to patr provvis.'!$C$88</definedName>
    <definedName name="totale_att_circol">'cto-patrimonio'!$C$88</definedName>
    <definedName name="uten_beni_patr" localSheetId="12">'c.to patr provvis.'!$C$70</definedName>
    <definedName name="uten_beni_patr">'cto-patrimonio'!$C$70</definedName>
    <definedName name="uten_serv_pubbl" localSheetId="12">'c.to patr provvis.'!$C$69</definedName>
    <definedName name="uten_serv_pubbl">'cto-patrimonio'!$C$69</definedName>
    <definedName name="voso" localSheetId="12">'c.to patr provvis.'!$C$74</definedName>
    <definedName name="voso">'cto-patrimonio'!$C$74</definedName>
    <definedName name="vso_contribuenti" localSheetId="12">'c.to patr provvis.'!$B$60</definedName>
    <definedName name="vso_contribuenti">'cto-patrimonio'!$B$60</definedName>
    <definedName name="Z_3E2F5F20_9B83_11D4_90A2_00A0D2054BB8_.wvu.Cols" localSheetId="1" hidden="1">'bilancio entrata'!$D:$D</definedName>
    <definedName name="Z_3E2F5F20_9B83_11D4_90A2_00A0D2054BB8_.wvu.Cols" localSheetId="2" hidden="1">'bilancio uscita'!$D:$D</definedName>
    <definedName name="Z_3E2F5F20_9B83_11D4_90A2_00A0D2054BB8_.wvu.Cols" localSheetId="9" hidden="1">'pro-conc'!$Q:$Q</definedName>
    <definedName name="Z_3E2F5F20_9B83_11D4_90A2_00A0D2054BB8_.wvu.PrintArea" localSheetId="1" hidden="1">'bilancio entrata'!$B$2:$J$116</definedName>
    <definedName name="Z_3E2F5F20_9B83_11D4_90A2_00A0D2054BB8_.wvu.PrintArea" localSheetId="2" hidden="1">'bilancio uscita'!$B$2:$J$58</definedName>
    <definedName name="Z_3E2F5F20_9B83_11D4_90A2_00A0D2054BB8_.wvu.PrintArea" localSheetId="10" hidden="1">'conto-eco'!$A$2:$D$77</definedName>
    <definedName name="Z_3E2F5F20_9B83_11D4_90A2_00A0D2054BB8_.wvu.PrintArea" localSheetId="9" hidden="1">'pro-conc'!$A$1:$P$241</definedName>
    <definedName name="Z_3E2F5F20_9B83_11D4_90A2_00A0D2054BB8_.wvu.Rows" localSheetId="1" hidden="1">'bilancio entrata'!$9:$9,'bilancio entrata'!$96:$96</definedName>
    <definedName name="Z_3E2F5F20_9B83_11D4_90A2_00A0D2054BB8_.wvu.Rows" localSheetId="2" hidden="1">'bilancio uscita'!$9:$9</definedName>
    <definedName name="Z_3E2F5F20_9B83_11D4_90A2_00A0D2054BB8_.wvu.Rows" localSheetId="12" hidden="1">'c.to patr provvis.'!$78:$78</definedName>
    <definedName name="Z_3E2F5F20_9B83_11D4_90A2_00A0D2054BB8_.wvu.Rows" localSheetId="6" hidden="1">'cto-patrimonio'!$78:$78</definedName>
    <definedName name="Z_43D06935_CD10_4B06_934E_B4C87124532D_.wvu.Cols" localSheetId="1" hidden="1">'bilancio entrata'!$D:$D</definedName>
    <definedName name="Z_43D06935_CD10_4B06_934E_B4C87124532D_.wvu.Cols" localSheetId="2" hidden="1">'bilancio uscita'!$D:$D</definedName>
    <definedName name="Z_43D06935_CD10_4B06_934E_B4C87124532D_.wvu.Cols" localSheetId="9" hidden="1">'pro-conc'!$Q:$Q</definedName>
    <definedName name="Z_43D06935_CD10_4B06_934E_B4C87124532D_.wvu.PrintArea" localSheetId="1" hidden="1">'bilancio entrata'!$B$2:$J$116</definedName>
    <definedName name="Z_43D06935_CD10_4B06_934E_B4C87124532D_.wvu.PrintArea" localSheetId="2" hidden="1">'bilancio uscita'!$B$2:$J$58</definedName>
    <definedName name="Z_43D06935_CD10_4B06_934E_B4C87124532D_.wvu.PrintArea" localSheetId="10" hidden="1">'conto-eco'!$A$2:$D$77</definedName>
    <definedName name="Z_43D06935_CD10_4B06_934E_B4C87124532D_.wvu.PrintArea" localSheetId="9" hidden="1">'pro-conc'!$A$1:$P$241</definedName>
    <definedName name="Z_43D06935_CD10_4B06_934E_B4C87124532D_.wvu.Rows" localSheetId="1" hidden="1">'bilancio entrata'!$9:$9,'bilancio entrata'!$96:$96</definedName>
    <definedName name="Z_43D06935_CD10_4B06_934E_B4C87124532D_.wvu.Rows" localSheetId="2" hidden="1">'bilancio uscita'!$9:$9</definedName>
    <definedName name="Z_43D06935_CD10_4B06_934E_B4C87124532D_.wvu.Rows" localSheetId="12" hidden="1">'c.to patr provvis.'!$78:$78</definedName>
    <definedName name="Z_43D06935_CD10_4B06_934E_B4C87124532D_.wvu.Rows" localSheetId="6" hidden="1">'cto-patrimonio'!$78:$78</definedName>
    <definedName name="Z_C01BFC84_F3A5_11D4_AD30_8AEC96C10C24_.wvu.Cols" localSheetId="1" hidden="1">'bilancio entrata'!$D:$D</definedName>
    <definedName name="Z_C01BFC84_F3A5_11D4_AD30_8AEC96C10C24_.wvu.Cols" localSheetId="2" hidden="1">'bilancio uscita'!$D:$D</definedName>
    <definedName name="Z_C01BFC84_F3A5_11D4_AD30_8AEC96C10C24_.wvu.Cols" localSheetId="9" hidden="1">'pro-conc'!$Q:$Q</definedName>
    <definedName name="Z_C01BFC84_F3A5_11D4_AD30_8AEC96C10C24_.wvu.PrintArea" localSheetId="1" hidden="1">'bilancio entrata'!$B$2:$J$116</definedName>
    <definedName name="Z_C01BFC84_F3A5_11D4_AD30_8AEC96C10C24_.wvu.PrintArea" localSheetId="2" hidden="1">'bilancio uscita'!$B$2:$J$58</definedName>
    <definedName name="Z_C01BFC84_F3A5_11D4_AD30_8AEC96C10C24_.wvu.PrintArea" localSheetId="10" hidden="1">'conto-eco'!$A$2:$D$77</definedName>
    <definedName name="Z_C01BFC84_F3A5_11D4_AD30_8AEC96C10C24_.wvu.PrintArea" localSheetId="9" hidden="1">'pro-conc'!$A$1:$P$241</definedName>
    <definedName name="Z_C01BFC84_F3A5_11D4_AD30_8AEC96C10C24_.wvu.Rows" localSheetId="1" hidden="1">'bilancio entrata'!$9:$9,'bilancio entrata'!$96:$96</definedName>
    <definedName name="Z_C01BFC84_F3A5_11D4_AD30_8AEC96C10C24_.wvu.Rows" localSheetId="2" hidden="1">'bilancio uscita'!$9:$9</definedName>
    <definedName name="Z_C01BFC84_F3A5_11D4_AD30_8AEC96C10C24_.wvu.Rows" localSheetId="12" hidden="1">'c.to patr provvis.'!$78:$78</definedName>
    <definedName name="Z_C01BFC84_F3A5_11D4_AD30_8AEC96C10C24_.wvu.Rows" localSheetId="6" hidden="1">'cto-patrimonio'!$78:$78</definedName>
  </definedNames>
  <calcPr fullCalcOnLoad="1"/>
</workbook>
</file>

<file path=xl/comments10.xml><?xml version="1.0" encoding="utf-8"?>
<comments xmlns="http://schemas.openxmlformats.org/spreadsheetml/2006/main">
  <authors>
    <author>SB</author>
    <author>laura grasso</author>
  </authors>
  <commentList>
    <comment ref="L60" authorId="0">
      <text>
        <r>
          <rPr>
            <sz val="8"/>
            <rFont val="Tahoma"/>
            <family val="2"/>
          </rPr>
          <t xml:space="preserve">INTEGRAZIONE ALLA NOTA 5
VOCE TRASF.DI CAP.DA ALTRI SOGGETTI (TIT.IV CAT.5) AL CONTO ECONOMICO: nella voce A6 del conto economico (proventi da concessioni da edificare) deve essere inserito l'importo dei proventi accertati e destinati alla manutenzione ordinaria (30% della voce 1E)
</t>
        </r>
        <r>
          <rPr>
            <sz val="8"/>
            <rFont val="Tahoma"/>
            <family val="2"/>
          </rPr>
          <t xml:space="preserve">
</t>
        </r>
      </text>
    </comment>
    <comment ref="E69" authorId="0">
      <text>
        <r>
          <rPr>
            <sz val="8"/>
            <rFont val="Tahoma"/>
            <family val="2"/>
          </rPr>
          <t>VOCE ENTRATE PER ACCENS.DI PRESTITI - (MUTUI E PRESTITI) titolo V cat. 3 
in questa voce e' stato inserito l'importo totale riportato nella corrispondente voce del conto del bilancio - sono compresi quindi anche i mutui  a carico di altri enti - 
al conto del patrimonio la voce viene cosi' suddivisa:  la quota a  carico del comune confluirà Debiti C I) 2 - la quota a carico di altri enti in Conferimenti B I)</t>
        </r>
      </text>
    </comment>
    <comment ref="P16" authorId="0">
      <text>
        <r>
          <rPr>
            <sz val="8"/>
            <rFont val="Tahoma"/>
            <family val="2"/>
          </rPr>
          <t xml:space="preserve">+3E-2E (VOCE D C.TO DEL PATRIMONIO: RISCONTI PASSIVI)
</t>
        </r>
      </text>
    </comment>
    <comment ref="O16" authorId="0">
      <text>
        <r>
          <rPr>
            <sz val="8"/>
            <rFont val="Tahoma"/>
            <family val="2"/>
          </rPr>
          <t>-4E+5E
VOCE C.I DEL CONTO DEL PATRIMONIO - RATEI ATTIVI</t>
        </r>
      </text>
    </comment>
    <comment ref="O24" authorId="0">
      <text>
        <r>
          <rPr>
            <sz val="8"/>
            <rFont val="Tahoma"/>
            <family val="2"/>
          </rPr>
          <t xml:space="preserve">-4E+5E
</t>
        </r>
      </text>
    </comment>
    <comment ref="P24" authorId="0">
      <text>
        <r>
          <rPr>
            <sz val="8"/>
            <rFont val="Tahoma"/>
            <family val="2"/>
          </rPr>
          <t xml:space="preserve">+3E-2E
</t>
        </r>
      </text>
    </comment>
    <comment ref="O36" authorId="0">
      <text>
        <r>
          <rPr>
            <sz val="8"/>
            <rFont val="Tahoma"/>
            <family val="2"/>
          </rPr>
          <t xml:space="preserve">-4E+5E
</t>
        </r>
      </text>
    </comment>
    <comment ref="P36" authorId="0">
      <text>
        <r>
          <rPr>
            <sz val="8"/>
            <rFont val="Tahoma"/>
            <family val="2"/>
          </rPr>
          <t>+3E-2E</t>
        </r>
      </text>
    </comment>
    <comment ref="J26" authorId="0">
      <text>
        <r>
          <rPr>
            <sz val="8"/>
            <rFont val="Tahoma"/>
            <family val="2"/>
          </rPr>
          <t>INTEGRAZIONE ALLA NOTA 1:
inserire lo scorporo dell'IVA a debito dagli accertamenti di competenza del titolo III 
(Iva sulle fatture emesse)</t>
        </r>
      </text>
    </comment>
    <comment ref="D31" authorId="0">
      <text>
        <r>
          <rPr>
            <sz val="8"/>
            <rFont val="Tahoma"/>
            <family val="2"/>
          </rPr>
          <t xml:space="preserve">Riguarda sempre la voce al Tit. III cat. 3 - suddividere se è presente anche questa voce
</t>
        </r>
      </text>
    </comment>
    <comment ref="L49" authorId="0">
      <text>
        <r>
          <rPr>
            <sz val="8"/>
            <rFont val="Tahoma"/>
            <family val="2"/>
          </rPr>
          <t xml:space="preserve">INTEGRAZIONE ALLA NOTA 2:
PLUSVALENZA PATRIMONIALE
in questa voce, che verrà poi riportata sul conto economico inserire la differenza tra il valore di 1E ed il valore residuo del bene ceduto (se 1E e maggiore del valore del bene), - NOTA BENE verificare che nella voce 1E siano inseriti sono crediti per alienzioni di beni e non concessioni cimiteriali ecc... --- ATTENDERE NUOVI MODELLI MINIST. PER VALUTARE MODIFICHE ALLA VOCE
</t>
        </r>
      </text>
    </comment>
    <comment ref="L50" authorId="0">
      <text>
        <r>
          <rPr>
            <sz val="8"/>
            <rFont val="Tahoma"/>
            <family val="2"/>
          </rPr>
          <t xml:space="preserve">INTEGRAZIONE ALLA NOTA 2:
MINUSVALENZA PATRIMONIALE
in questa voce, che verrà poi riportata sul conto economico inserire la differenza tra il valore residuo del bene ceduto e l'importo di 1E  (se 1E e maggiore del valore del bene), - NOTA BENE verificare che nella voce 1E siano inseriti sono crediti per alienzioni di beni e non concessioni cimiteriali ecc... --- ATTENDERE NUOVI MODELLI MINIST. PER VALUTARE MODIFICHE ALLA VOCE
</t>
        </r>
      </text>
    </comment>
    <comment ref="O49" authorId="0">
      <text>
        <r>
          <rPr>
            <sz val="8"/>
            <rFont val="Tahoma"/>
            <family val="2"/>
          </rPr>
          <t>INTEGRAZIONE ALLA NOTA 3
inserire il valore residuio del bene
a seconda di dove è ubicato il valore residuo del bene inserire la seguente formula</t>
        </r>
      </text>
    </comment>
    <comment ref="P54" authorId="0">
      <text>
        <r>
          <rPr>
            <sz val="8"/>
            <rFont val="Tahoma"/>
            <family val="2"/>
          </rPr>
          <t xml:space="preserve">Confluiscono nella voce passivo BI
</t>
        </r>
      </text>
    </comment>
    <comment ref="P56" authorId="0">
      <text>
        <r>
          <rPr>
            <sz val="8"/>
            <rFont val="Tahoma"/>
            <family val="2"/>
          </rPr>
          <t>Confluiscono nella voce passivo BI del conto del patrimonio</t>
        </r>
      </text>
    </comment>
    <comment ref="P58" authorId="0">
      <text>
        <r>
          <rPr>
            <sz val="8"/>
            <rFont val="Tahoma"/>
            <family val="2"/>
          </rPr>
          <t xml:space="preserve">Confluiscono nella voce passivo BI del conto del patrimonio
</t>
        </r>
      </text>
    </comment>
    <comment ref="P60" authorId="0">
      <text>
        <r>
          <rPr>
            <sz val="8"/>
            <rFont val="Tahoma"/>
            <family val="2"/>
          </rPr>
          <t xml:space="preserve">Confluisce nella voce BII del conto del patrimonio
</t>
        </r>
      </text>
    </comment>
    <comment ref="P69" authorId="0">
      <text>
        <r>
          <rPr>
            <sz val="8"/>
            <rFont val="Tahoma"/>
            <family val="2"/>
          </rPr>
          <t xml:space="preserve">L'importo  relativo a   mutui a carico di altri enti va indicato nella voce del passivo BI conf.da trasf. In c.to capitale
</t>
        </r>
      </text>
    </comment>
    <comment ref="J109" authorId="0">
      <text>
        <r>
          <rPr>
            <sz val="8"/>
            <rFont val="Tahoma"/>
            <family val="2"/>
          </rPr>
          <t xml:space="preserve">INTEGRAZIONE ALLA NOTA 1:
scorporare dagli accertamenti di competenza l'importo dell'IVA a credito per fatture da ricevere o in sospensione d'Iva - l'importo dell'Iva scorporata troverà allocazione nei crediti per IVA dell'attivo patrimoniale
</t>
        </r>
      </text>
    </comment>
    <comment ref="O126" authorId="0">
      <text>
        <r>
          <rPr>
            <sz val="8"/>
            <rFont val="Tahoma"/>
            <family val="2"/>
          </rPr>
          <t xml:space="preserve">ATTIVO VOCI:
RISCONTI ATTIVI E CREDITI PER IVA
</t>
        </r>
      </text>
    </comment>
    <comment ref="P126" authorId="0">
      <text>
        <r>
          <rPr>
            <sz val="8"/>
            <rFont val="Tahoma"/>
            <family val="2"/>
          </rPr>
          <t xml:space="preserve">INSERIRE NEL CONTO DEL PATRIMONIO VOCE RATEI PASSIVI
</t>
        </r>
      </text>
    </comment>
    <comment ref="N128" authorId="0">
      <text>
        <r>
          <rPr>
            <sz val="8"/>
            <rFont val="Tahoma"/>
            <family val="2"/>
          </rPr>
          <t>LE SPESE IN CONTO CAPITALE
nel conto del patrimonio vanno cosi' inserite: le somme  pagate aumentano le immobilizzazioni materiali o immateriali;
le somme da pagare concorrono ad incrementare gli impegni per opere da realizzare nelle voci D dell'attivo ed E del passivo</t>
        </r>
      </text>
    </comment>
    <comment ref="P181" authorId="0">
      <text>
        <r>
          <rPr>
            <sz val="8"/>
            <rFont val="Tahoma"/>
            <family val="2"/>
          </rPr>
          <t xml:space="preserve">CONTI D'ORDINE
</t>
        </r>
      </text>
    </comment>
    <comment ref="O180" authorId="0">
      <text>
        <r>
          <rPr>
            <sz val="8"/>
            <rFont val="Tahoma"/>
            <family val="2"/>
          </rPr>
          <t xml:space="preserve">ATTIVO: PARTECIPAZIONI VAR + DA C.TO FINANZIARIO
</t>
        </r>
      </text>
    </comment>
    <comment ref="O184" authorId="0">
      <text>
        <r>
          <rPr>
            <sz val="8"/>
            <rFont val="Tahoma"/>
            <family val="2"/>
          </rPr>
          <t xml:space="preserve">i pagamenti eseguiti sono iscritti come var. + da c/finanz. Nella voce AIII1c delle immobilizzazioni finanziarie 
</t>
        </r>
      </text>
    </comment>
    <comment ref="O185" authorId="0">
      <text>
        <r>
          <rPr>
            <sz val="8"/>
            <rFont val="Tahoma"/>
            <family val="2"/>
          </rPr>
          <t xml:space="preserve">le somme rimaste da pagare sono portate ad incremento della specifica voce ai conti d'ordine
</t>
        </r>
      </text>
    </comment>
    <comment ref="P185" authorId="0">
      <text>
        <r>
          <rPr>
            <sz val="8"/>
            <rFont val="Tahoma"/>
            <family val="2"/>
          </rPr>
          <t xml:space="preserve">CONTI D'ORDINE 
</t>
        </r>
      </text>
    </comment>
    <comment ref="O188" authorId="0">
      <text>
        <r>
          <rPr>
            <sz val="8"/>
            <rFont val="Tahoma"/>
            <family val="2"/>
          </rPr>
          <t xml:space="preserve">I pagamenti eseguiti sono iscritti se relativi a crediti a medio,lungo termine come var + da c/finanz. Nella voce AIII2 delle imm.finanz. - Se sono a breve termine inserirli nella var. + della voce BII3c (Crediti verso debitori diversi)
</t>
        </r>
      </text>
    </comment>
    <comment ref="O189" authorId="0">
      <text>
        <r>
          <rPr>
            <sz val="8"/>
            <rFont val="Tahoma"/>
            <family val="2"/>
          </rPr>
          <t xml:space="preserve">Le somme rimaste da pagare confluiscono nei conti d'ordine
</t>
        </r>
      </text>
    </comment>
    <comment ref="P211" authorId="0">
      <text>
        <r>
          <rPr>
            <sz val="8"/>
            <rFont val="Tahoma"/>
            <family val="2"/>
          </rPr>
          <t xml:space="preserve">Var. + da conto finan. Passivo voce CIV 
</t>
        </r>
      </text>
    </comment>
    <comment ref="O215" authorId="0">
      <text>
        <r>
          <rPr>
            <sz val="8"/>
            <rFont val="Tahoma"/>
            <family val="2"/>
          </rPr>
          <t xml:space="preserve">da inserire nella riga var + da altre cause
</t>
        </r>
      </text>
    </comment>
    <comment ref="O216" authorId="0">
      <text>
        <r>
          <rPr>
            <sz val="8"/>
            <rFont val="Tahoma"/>
            <family val="2"/>
          </rPr>
          <t xml:space="preserve">inserire nella colonna var. - da altre cause
</t>
        </r>
      </text>
    </comment>
    <comment ref="L216" authorId="0">
      <text>
        <r>
          <rPr>
            <sz val="8"/>
            <rFont val="Tahoma"/>
            <family val="2"/>
          </rPr>
          <t xml:space="preserve">Nel conto economico porterà segno negativo in quanto la cons. iniziale è maggiore della finale
</t>
        </r>
      </text>
    </comment>
    <comment ref="O219" authorId="0">
      <text>
        <r>
          <rPr>
            <sz val="8"/>
            <rFont val="Tahoma"/>
            <family val="2"/>
          </rPr>
          <t xml:space="preserve">la cifra dovrà essere corrispondente al totale della colonna var. - da altre cause sezione B.II (crediti)
</t>
        </r>
      </text>
    </comment>
    <comment ref="J35" authorId="1">
      <text>
        <r>
          <rPr>
            <sz val="8"/>
            <rFont val="Tahoma"/>
            <family val="2"/>
          </rPr>
          <t xml:space="preserve">PROVENTI DIVERSI - COLONNA 6E - in questa colonna viene inserita, con segno positivo, la variazione in meno dal conto del patrimonio passivo  - conferimenti 
questa voce corrisponde alla quota di ammortamento applicata sul provento pluriennale da ammortizzare 
(rif. p.185)
</t>
        </r>
      </text>
    </comment>
    <comment ref="L77" authorId="1">
      <text>
        <r>
          <rPr>
            <sz val="8"/>
            <rFont val="Tahoma"/>
            <family val="2"/>
          </rPr>
          <t xml:space="preserve">Nota bene:
non e' stati inseriti i minori residui del titolo II  per ottenere il pareggio economico poiché questi minori residui nel patrimonio sono rappresentati nei conti d'ordine "operazioni permutative del patrimonio e non modificative"
</t>
        </r>
      </text>
    </comment>
  </commentList>
</comments>
</file>

<file path=xl/comments11.xml><?xml version="1.0" encoding="utf-8"?>
<comments xmlns="http://schemas.openxmlformats.org/spreadsheetml/2006/main">
  <authors>
    <author>laura grasso</author>
  </authors>
  <commentList>
    <comment ref="B16" authorId="0">
      <text>
        <r>
          <rPr>
            <sz val="8"/>
            <rFont val="Tahoma"/>
            <family val="2"/>
          </rPr>
          <t xml:space="preserve">VOCE A6 - parte dei proventi da concessioni di edificare destinati alla manutenzione ordinaria
</t>
        </r>
      </text>
    </comment>
    <comment ref="B47" authorId="0">
      <text>
        <r>
          <rPr>
            <sz val="8"/>
            <rFont val="Tahoma"/>
            <family val="2"/>
          </rPr>
          <t xml:space="preserve">VOCE D21 INTERESSI PASSIVI - il totale degli interessi passivi è stato inserito senza suddivisione - 
se si dispongono i dati suddivisi distinguere le varie voci
</t>
        </r>
      </text>
    </comment>
    <comment ref="B57" authorId="0">
      <text>
        <r>
          <rPr>
            <sz val="8"/>
            <rFont val="Tahoma"/>
            <family val="2"/>
          </rPr>
          <t xml:space="preserve">voce E23 sopravvenienze attive: in questa voce trovano allocazione anche i valori di beni immobili o mobili donati all'ente - quindi donazioni in natura che non trovano i cui importi non trovano manifestazione finanziaria nel conto del bilancio 
</t>
        </r>
      </text>
    </comment>
  </commentList>
</comments>
</file>

<file path=xl/comments13.xml><?xml version="1.0" encoding="utf-8"?>
<comments xmlns="http://schemas.openxmlformats.org/spreadsheetml/2006/main">
  <authors>
    <author>SB</author>
    <author>laura grasso</author>
  </authors>
  <commentList>
    <comment ref="B50" authorId="0">
      <text>
        <r>
          <rPr>
            <sz val="8"/>
            <rFont val="Tahoma"/>
            <family val="2"/>
          </rPr>
          <t xml:space="preserve">VOCE CREDITI DI DUBBIA ESIGIBILITA'
crediti inesigibili iscritti in un apposito ruolo - sono stralciati dai residui attivi e vengono inseriti a patrimonio al netto del fondo di svalutazione crediti
</t>
        </r>
      </text>
    </comment>
    <comment ref="C52" authorId="0">
      <text>
        <r>
          <rPr>
            <sz val="8"/>
            <rFont val="Tahoma"/>
            <family val="2"/>
          </rPr>
          <t>VOCE CREDITI PER DEPOS. CAUZ.
sono somme depositate a garanzia di obbligazioni giuridiche stipulate con terzi - rappresentano concessioni di finanziamento indiretto</t>
        </r>
      </text>
    </comment>
    <comment ref="C49" authorId="0">
      <text>
        <r>
          <rPr>
            <sz val="8"/>
            <rFont val="Tahoma"/>
            <family val="2"/>
          </rPr>
          <t>VOCE TITOLI M/LTERMINE
Titoli aventi una durata superiore ai 12 mesi 
Sono valutati al costo di acquisto</t>
        </r>
      </text>
    </comment>
    <comment ref="H49" authorId="0">
      <text>
        <r>
          <rPr>
            <sz val="8"/>
            <rFont val="Tahoma"/>
            <family val="2"/>
          </rPr>
          <t>titoli - colonna var (-)
Nel caso di smobilizzo la cifra dovrà essere accertata al Titolo IV dell'entrata - cat. I</t>
        </r>
      </text>
    </comment>
    <comment ref="A57" authorId="0">
      <text>
        <r>
          <rPr>
            <sz val="8"/>
            <rFont val="Tahoma"/>
            <family val="2"/>
          </rPr>
          <t>VOCE RIMANENZE
Insieme di beni mobili, prodotti finiti,materie prime risultanti dall'inventario di magazzino</t>
        </r>
      </text>
    </comment>
    <comment ref="B60" authorId="0">
      <text>
        <r>
          <rPr>
            <sz val="8"/>
            <rFont val="Tahoma"/>
            <family val="2"/>
          </rPr>
          <t xml:space="preserve">VOCE CREDITI V.SO CONTRIBUENTI
titolo I cat. 1, 2, 3
</t>
        </r>
      </text>
    </comment>
    <comment ref="B62" authorId="0">
      <text>
        <r>
          <rPr>
            <sz val="8"/>
            <rFont val="Tahoma"/>
            <family val="2"/>
          </rPr>
          <t>VOCE CREDITI V.SO  STATO CORRENTI
Titolo II cat. I</t>
        </r>
      </text>
    </comment>
    <comment ref="B64" authorId="0">
      <text>
        <r>
          <rPr>
            <sz val="8"/>
            <rFont val="Tahoma"/>
            <family val="2"/>
          </rPr>
          <t>VOCE CREDITI V.SO REGIONE CORRENTI
Titolo II cat. 2 e 3</t>
        </r>
      </text>
    </comment>
    <comment ref="B66" authorId="0">
      <text>
        <r>
          <rPr>
            <sz val="8"/>
            <rFont val="Tahoma"/>
            <family val="2"/>
          </rPr>
          <t>VOCE CREDITI V.SO ALTRI S.P. CORRENTI
Titolo II cat. 4,5</t>
        </r>
      </text>
    </comment>
    <comment ref="B63" authorId="0">
      <text>
        <r>
          <rPr>
            <sz val="8"/>
            <rFont val="Tahoma"/>
            <family val="2"/>
          </rPr>
          <t>VOCE CREDITI V.SO STATO CAPITALE
Titolo IV cat. 2</t>
        </r>
      </text>
    </comment>
    <comment ref="B65" authorId="0">
      <text>
        <r>
          <rPr>
            <sz val="8"/>
            <rFont val="Tahoma"/>
            <family val="2"/>
          </rPr>
          <t>VOCE V.SO REGIONE CAPITALE
Titolo IV cat. 3</t>
        </r>
      </text>
    </comment>
    <comment ref="B67" authorId="0">
      <text>
        <r>
          <rPr>
            <sz val="8"/>
            <rFont val="Tahoma"/>
            <family val="2"/>
          </rPr>
          <t>VOCE CREDITI VERSO ALTRI S.P. CAPITALE
Titolo IV cat. 4</t>
        </r>
      </text>
    </comment>
    <comment ref="C69" authorId="0">
      <text>
        <r>
          <rPr>
            <sz val="8"/>
            <rFont val="Tahoma"/>
            <family val="2"/>
          </rPr>
          <t>VOCE CREDITI V.SO UTENTI SERVIZI PUBBLICI
Titolo III cat 1
(prestazioni RSU, Acquedotto, servizi a domanda individ. Ecc)</t>
        </r>
      </text>
    </comment>
    <comment ref="C70" authorId="0">
      <text>
        <r>
          <rPr>
            <sz val="8"/>
            <rFont val="Tahoma"/>
            <family val="2"/>
          </rPr>
          <t xml:space="preserve">VOCE CREDITI V.SO UTENTI DI BENI PATRIMONIALI
</t>
        </r>
        <r>
          <rPr>
            <b/>
            <sz val="8"/>
            <rFont val="Tahoma"/>
            <family val="2"/>
          </rPr>
          <t>T</t>
        </r>
        <r>
          <rPr>
            <sz val="8"/>
            <rFont val="Tahoma"/>
            <family val="2"/>
          </rPr>
          <t>itolo III cat. 2</t>
        </r>
        <r>
          <rPr>
            <sz val="8"/>
            <rFont val="Tahoma"/>
            <family val="2"/>
          </rPr>
          <t xml:space="preserve">
(Crediti per utilizzo di beni patrimoniali da parte di terzi)
</t>
        </r>
      </text>
    </comment>
    <comment ref="B71" authorId="0">
      <text>
        <r>
          <rPr>
            <sz val="8"/>
            <rFont val="Tahoma"/>
            <family val="2"/>
          </rPr>
          <t>VOCE CREDITI V.SO ALTRI CORRENTI
Titolo III cat. 3, 4, 5</t>
        </r>
      </text>
    </comment>
    <comment ref="B72" authorId="0">
      <text>
        <r>
          <rPr>
            <sz val="8"/>
            <rFont val="Tahoma"/>
            <family val="2"/>
          </rPr>
          <t>VOCE CREDITI V.SO ALTRI CAPITALE
Titolo IV cat. 5 
Titolo IV cat. 6 (in quanto si tratta di crediti misti - se sono specificatamente di altra natura inseririli nelle apposite voci!!!) (crediti per depositi v.so banche se si tratta di prelevamento dal c/oneri di urbanizzazione ----- o titoli a breve termine se si tratta di riscossioni di investimenti a breve di eccedenze di cassa)</t>
        </r>
      </text>
    </comment>
    <comment ref="C73" authorId="0">
      <text>
        <r>
          <rPr>
            <sz val="8"/>
            <rFont val="Tahoma"/>
            <family val="2"/>
          </rPr>
          <t>VOCE CREDITI DA ALIENZAZIONI PATRIM.
Titolo IV cat. 1
Crediti vantati dall'ente per la vendita di beni patrimoniali disponibile</t>
        </r>
      </text>
    </comment>
    <comment ref="H73" authorId="0">
      <text>
        <r>
          <rPr>
            <b/>
            <sz val="8"/>
            <rFont val="Tahoma"/>
            <family val="2"/>
          </rPr>
          <t>Voce B.II.3.d var -</t>
        </r>
        <r>
          <rPr>
            <sz val="8"/>
            <rFont val="Tahoma"/>
            <family val="2"/>
          </rPr>
          <t xml:space="preserve">
la riscossione dalla vendita di beni patrimoniale dovra' trovare la corrispondenza in una  variazioni in mento da c.to finanziario nelle immobilizzazioni materiali  per la vendita di beni</t>
        </r>
      </text>
    </comment>
    <comment ref="H10" authorId="0">
      <text>
        <r>
          <rPr>
            <sz val="8"/>
            <rFont val="Tahoma"/>
            <family val="2"/>
          </rPr>
          <t>VARIAZIONI IN MENO DA CONTO FINANZIARIO NELLE IMMOBILIZZAZIONI 
lnserire il valore residuo del bene alienato 
La voce dovrebbe in pura teoria dovrebbe corrispondere agli accertamenti di competenza del titolo IV cat. 1 - ma nella pratica questa coincidenza non è possibile in quanto nella voce Crediti per alienazioni patrimonilai sono inserite poste che non riguardana introiti per alianzioni di beni, ma concessioni cimiteriali, affrancazioni, ecc.</t>
        </r>
      </text>
    </comment>
    <comment ref="C74" authorId="0">
      <text>
        <r>
          <rPr>
            <sz val="8"/>
            <rFont val="Tahoma"/>
            <family val="2"/>
          </rPr>
          <t xml:space="preserve">VOCE PER SOMME CORRISP.  C/TERZI
Titolo VI - totale
</t>
        </r>
      </text>
    </comment>
    <comment ref="B75" authorId="0">
      <text>
        <r>
          <rPr>
            <sz val="8"/>
            <rFont val="Tahoma"/>
            <family val="2"/>
          </rPr>
          <t xml:space="preserve">VOCE CREDITI PER  IVA
IVA a  Credito come rilevato da contabilità fiscale - Iva sulle fatture ricevute - verificare che non sia compresa nei residui da riportare </t>
        </r>
        <r>
          <rPr>
            <sz val="8"/>
            <rFont val="Tahoma"/>
            <family val="2"/>
          </rPr>
          <t xml:space="preserve">
</t>
        </r>
      </text>
    </comment>
    <comment ref="C77" authorId="0">
      <text>
        <r>
          <rPr>
            <sz val="8"/>
            <rFont val="Tahoma"/>
            <family val="2"/>
          </rPr>
          <t>VOCE CREDITI V.SO BANCHE E CASSA DD.PP.
Titolo V totale -
somme dovute all'ente da parte della cassa dd.pp e altri enti mutuanti per mutui concessi  ma non ancora erogati in quanto subordinati alla presentazione dei S.A.l.</t>
        </r>
      </text>
    </comment>
    <comment ref="A82" authorId="0">
      <text>
        <r>
          <rPr>
            <sz val="8"/>
            <rFont val="Tahoma"/>
            <family val="2"/>
          </rPr>
          <t>VOCE TITOLI BREVE TERMINE
Portafoglio titoli detenuto dall'ente che però non costituiscono immobilizzazioni finanziare cioe' hanno una durata inferiore ai 12 mesi 
Con la tesoria unica questa situazione è limitata in quanto l'ente ho può utilizzare l'eccesso di liquidità per investimenti temporanei</t>
        </r>
      </text>
    </comment>
    <comment ref="G85" authorId="0">
      <text>
        <r>
          <rPr>
            <b/>
            <sz val="8"/>
            <rFont val="Tahoma"/>
            <family val="2"/>
          </rPr>
          <t>fondo di cassa var più:</t>
        </r>
        <r>
          <rPr>
            <sz val="8"/>
            <rFont val="Tahoma"/>
            <family val="2"/>
          </rPr>
          <t xml:space="preserve">
totale riscossioni parte entrata (cioè la cifra deve essere uguale a  quella riportata nella cella H79)</t>
        </r>
      </text>
    </comment>
    <comment ref="H85" authorId="0">
      <text>
        <r>
          <rPr>
            <b/>
            <sz val="8"/>
            <rFont val="Tahoma"/>
            <family val="2"/>
          </rPr>
          <t>Voce fondo di cassa var meno:</t>
        </r>
        <r>
          <rPr>
            <sz val="8"/>
            <rFont val="Tahoma"/>
            <family val="2"/>
          </rPr>
          <t xml:space="preserve">
la cifra corrisponde al totale dei pagamenti - parte uscita c.to del bilancio</t>
        </r>
      </text>
    </comment>
    <comment ref="B85" authorId="0">
      <text>
        <r>
          <rPr>
            <sz val="8"/>
            <rFont val="Tahoma"/>
            <family val="2"/>
          </rPr>
          <t>VOCE FONDO DI CASSA
dato desunto dal quadro riassuntivo di cassa al 31.12. Dell'esercizio.
Deposito delle disponibilità liquide presso il tesoriere</t>
        </r>
      </text>
    </comment>
    <comment ref="B86" authorId="0">
      <text>
        <r>
          <rPr>
            <sz val="8"/>
            <rFont val="Tahoma"/>
            <family val="2"/>
          </rPr>
          <t>VOCE DEPOSITI BANCARI
Disponibilità detenute dal tesoriere fuori dalla Tesoreria unica
(caso molto raro)</t>
        </r>
      </text>
    </comment>
    <comment ref="C88" authorId="0">
      <text>
        <r>
          <rPr>
            <sz val="8"/>
            <rFont val="Tahoma"/>
            <family val="2"/>
          </rPr>
          <t>VOCE ATTIVO CIRCOLANTE
esso è costituito dalla somma delle rimanenze + i crediti + attività che non costituiscono immobilizzi + disponibilità liquide</t>
        </r>
      </text>
    </comment>
    <comment ref="A92" authorId="0">
      <text>
        <r>
          <rPr>
            <sz val="8"/>
            <rFont val="Tahoma"/>
            <family val="2"/>
          </rPr>
          <t>VOCE RATEI ATTIVI
sono quote di proventi (come fitti, interessi attivi…) riferite al periodo in esame, quindi già maturate, ma finanziariamente accertate nel bilancio dell'anno successivo,  (riscosse l'anno successivo) - "Credito potenziale"
Per esempio l'ente ha una locazione attiva di lit. 1,500,000 ogni 3 mesi che riscuote posticipatamente - il periodo in esame comprende i mesi di novembre - dicembre - gennaio - RISULTATO: rateo attivo di lit. 1.000.000 relativo a novembre e dicembre - questa somma dovrà essere sommata agli accertamenti di competenza nel conto economico
Alla conclusione dell'esercizio successivo è necessario detrarre dagli accertamenti di competenza la quota di rateo già attribuita all'esercizio precedente.
Da notare: i ratei hanno lo stesso segno delle operazioni a cui si riferiscono per esempio se è relativo ad un fitto attivo si genera rateo attivo e viceversa.</t>
        </r>
      </text>
    </comment>
    <comment ref="A146" authorId="0">
      <text>
        <r>
          <rPr>
            <b/>
            <sz val="8"/>
            <rFont val="Tahoma"/>
            <family val="2"/>
          </rPr>
          <t>Voce Ratei passivi</t>
        </r>
        <r>
          <rPr>
            <sz val="8"/>
            <rFont val="Tahoma"/>
            <family val="2"/>
          </rPr>
          <t xml:space="preserve">
Sono quote di costo / uscite riferite all'esercizio in esame ma che verranno finanziariamente accertate e riscosse l'esercizio successivo. 
Nel caso di locazione passiva a lit. 1,500,000 ogni 3 mesi pagati posticipatamente per il periodo novembre - gennaio   
avremo un rateo passivo di lit. 1,000,000 da imputare all'esercizio.
Nel conto economico il rateo è da sommare agli accertamenti di competenza nella voce dove si è generato
Alla conclusione dell'esercizio successivo è neccessario detrarre dagli accertamenti di competenza la quota di rateo (cioè 1.000.000) già attribuita all'esercizio precedente
</t>
        </r>
      </text>
    </comment>
    <comment ref="A93" authorId="0">
      <text>
        <r>
          <rPr>
            <sz val="8"/>
            <rFont val="Tahoma"/>
            <family val="2"/>
          </rPr>
          <t xml:space="preserve">VOCE RISCONTI ATTIVI
Sono quote costi impegnati o pagati, comunque accertati nel periodo in esame ma economicamente rifierite all'esercizio successivo (possono essere interessi, fitti, canoni passivi, quote assicurative, bolli)
Esempio: locazione passiva pagata anticipatamente periodo in esame novembre-gennaio - tot. pagato lit. 1,500,000 - pagando anticipatamente avremo un risconto passivo di lit. 500.000 (per il mese di gennaio) - Nel </t>
        </r>
        <r>
          <rPr>
            <b/>
            <sz val="8"/>
            <rFont val="Tahoma"/>
            <family val="2"/>
          </rPr>
          <t>conto economico</t>
        </r>
        <r>
          <rPr>
            <sz val="8"/>
            <rFont val="Tahoma"/>
            <family val="2"/>
          </rPr>
          <t xml:space="preserve"> riferito a questo esercizio dagli accetamenti di competenza della voce "utilizzo beni di terzi" dovro' detrarre la cifra di risconto riferita all'anno successivo.
Nel conto economico riferito all'esercizio successivo dovro' sommare agli accertamenti di competenza dell'esercizio la quota di risconto ad esso riferita (cioè le 500.000)
Da notare: i risconti hanno segno contrario all'operazione a cui si riferiscono (esempio: se il risconto è relativo a fitti passivi esso sarà attivo - se è relativo a interessi attivi esso sarà passivo)</t>
        </r>
      </text>
    </comment>
    <comment ref="A147" authorId="0">
      <text>
        <r>
          <rPr>
            <b/>
            <sz val="8"/>
            <rFont val="Tahoma"/>
            <family val="2"/>
          </rPr>
          <t>Voce risconti passivi:</t>
        </r>
        <r>
          <rPr>
            <sz val="8"/>
            <rFont val="Tahoma"/>
            <family val="2"/>
          </rPr>
          <t xml:space="preserve">
I risconti passivi sono quote di proventi / ricavi / entrate accertati / pagati nell'esercizio in esame ma  che economicamente si riferiscono all'esercizio successivo.
ESEMPIO: locazione attiva  per lit.  1,500,000 - periodo novembre/gennaio - pagamento anticipato - nel conto economico di questo esercizio nella voce entrate da "proventi beni patrim." dal totale degli accertamenti d'esercizio dovrò togliere la quota che si riferisce all'eserizio successivo.
Nel conto economico da redarsi alla fine del successivo esercizio agli accertamenti di competenza dovro' sommare il risconto di lit. 500.000 riferito alla quota di ricavo di competenza dell'esercizio in esame.
</t>
        </r>
      </text>
    </comment>
    <comment ref="B100" authorId="0">
      <text>
        <r>
          <rPr>
            <sz val="8"/>
            <rFont val="Tahoma"/>
            <family val="2"/>
          </rPr>
          <t>VOCE OPERE DA REALIZZARE
residui passivi del titolo II</t>
        </r>
      </text>
    </comment>
    <comment ref="C102" authorId="0">
      <text>
        <r>
          <rPr>
            <b/>
            <sz val="8"/>
            <rFont val="Tahoma"/>
            <family val="2"/>
          </rPr>
          <t>VOCE BENI CONFERITI IN AZIENDE SPECIALI:</t>
        </r>
        <r>
          <rPr>
            <sz val="8"/>
            <rFont val="Tahoma"/>
            <family val="2"/>
          </rPr>
          <t xml:space="preserve">
valore monetizzato dei beni mobili, immobili e denaro conferiti in aziende speciali </t>
        </r>
      </text>
    </comment>
    <comment ref="G102" authorId="0">
      <text>
        <r>
          <rPr>
            <sz val="8"/>
            <rFont val="Tahoma"/>
            <family val="2"/>
          </rPr>
          <t>Le variazioni da conto finanziario esprimono incrementi o decrementi di valore dei beni
riferiti ad accertamenti o impegni esposti nel conto del bilancio</t>
        </r>
      </text>
    </comment>
    <comment ref="I102" authorId="0">
      <text>
        <r>
          <rPr>
            <sz val="8"/>
            <rFont val="Tahoma"/>
            <family val="2"/>
          </rPr>
          <t>Nelle variazioni da altre cause viene inserito il valore di beni conferiti durante l'anno</t>
        </r>
      </text>
    </comment>
    <comment ref="J102" authorId="0">
      <text>
        <r>
          <rPr>
            <sz val="8"/>
            <rFont val="Tahoma"/>
            <family val="2"/>
          </rPr>
          <t xml:space="preserve">var - da altre cause:
esprimono il valore dei beni restituiti all'ente durante l'anno
</t>
        </r>
      </text>
    </comment>
    <comment ref="A104" authorId="0">
      <text>
        <r>
          <rPr>
            <b/>
            <sz val="8"/>
            <rFont val="Tahoma"/>
            <family val="2"/>
          </rPr>
          <t>'F)  BENI DI TERZ</t>
        </r>
        <r>
          <rPr>
            <sz val="8"/>
            <rFont val="Tahoma"/>
            <family val="2"/>
          </rPr>
          <t>I
valore complessivo dei beni non di proprietà che a vario titolo si strovano a disposizione dell'ente</t>
        </r>
      </text>
    </comment>
    <comment ref="F124" authorId="0">
      <text>
        <r>
          <rPr>
            <b/>
            <sz val="8"/>
            <rFont val="Tahoma"/>
            <family val="2"/>
          </rPr>
          <t>Conferimenti iniziali</t>
        </r>
        <r>
          <rPr>
            <sz val="8"/>
            <rFont val="Tahoma"/>
            <family val="2"/>
          </rPr>
          <t xml:space="preserve">
inserire la quota riportata alla fine dello scorso esercizio</t>
        </r>
      </text>
    </comment>
    <comment ref="H124" authorId="0">
      <text>
        <r>
          <rPr>
            <b/>
            <sz val="8"/>
            <rFont val="Tahoma"/>
            <family val="2"/>
          </rPr>
          <t>var - da c.to finaz.</t>
        </r>
        <r>
          <rPr>
            <sz val="8"/>
            <rFont val="Tahoma"/>
            <family val="2"/>
          </rPr>
          <t xml:space="preserve">
(da definire) - inserire eventuali minori accertamenti  dai residui</t>
        </r>
      </text>
    </comment>
    <comment ref="J124" authorId="0">
      <text>
        <r>
          <rPr>
            <sz val="8"/>
            <rFont val="Tahoma"/>
            <family val="2"/>
          </rPr>
          <t>VOCE DA VERIFICARE:
inserire la quota di ammortamento per opere concluse finanziate con contributo in conto capitale. 
La quota quota di ammortamento confluiirà poi nel conto economico in proventi diversi  (fonte: testo D'Aristotile - Rasa , contabilità economica negli enti locali).
Potrebbe anche essere portata in diminuzione una percentuale del 2 o 3%  calcolata direttamente sulla consistenza iniziale del conferimento !!!</t>
        </r>
      </text>
    </comment>
    <comment ref="F125" authorId="0">
      <text>
        <r>
          <rPr>
            <sz val="8"/>
            <rFont val="Tahoma"/>
            <family val="2"/>
          </rPr>
          <t xml:space="preserve">
quota riportata alla fine dello scorso esercizio</t>
        </r>
      </text>
    </comment>
    <comment ref="C124" authorId="0">
      <text>
        <r>
          <rPr>
            <sz val="8"/>
            <rFont val="Tahoma"/>
            <family val="2"/>
          </rPr>
          <t xml:space="preserve">VOCE CONFERIMENTI DA TRASFERIM. IN C/CAPITALE
rappresenta il valore dei trasferimenti a titolo di contributo a fondo perduto, mutui con onere a carico di terzi, donazioni con vincolo di destinazione ad investimenti o trasferimenti
</t>
        </r>
        <r>
          <rPr>
            <b/>
            <sz val="8"/>
            <rFont val="Tahoma"/>
            <family val="2"/>
          </rPr>
          <t>Titolo IV cat. 2,3,4 dell'entrata</t>
        </r>
      </text>
    </comment>
    <comment ref="C125" authorId="0">
      <text>
        <r>
          <rPr>
            <sz val="8"/>
            <rFont val="Tahoma"/>
            <family val="2"/>
          </rPr>
          <t xml:space="preserve">VOCE CONFERIMENTI  DA CONCESSIONI DI EDIFICARE
Sono accertati al </t>
        </r>
        <r>
          <rPr>
            <b/>
            <sz val="8"/>
            <rFont val="Tahoma"/>
            <family val="2"/>
          </rPr>
          <t>Titolo IV cat. 5</t>
        </r>
        <r>
          <rPr>
            <sz val="8"/>
            <rFont val="Tahoma"/>
            <family val="2"/>
          </rPr>
          <t xml:space="preserve"> dell'entrata - sono oneri di urbanizzazione, sanzioni  relative a concessioni (fatta eccezione per la parte destinata alle spese correnti)
</t>
        </r>
      </text>
    </comment>
    <comment ref="C130" authorId="0">
      <text>
        <r>
          <rPr>
            <sz val="8"/>
            <rFont val="Tahoma"/>
            <family val="2"/>
          </rPr>
          <t xml:space="preserve">VOCE DEBITI PER FINANZ. A BREVE TERMINE
Sono i debiti per operazioni a breve termine per esempio i debiti per operazioni di prefinanziamento mutui, relative al fondo di rotazione per la progettualità erogato dalla Cassa DDPP </t>
        </r>
      </text>
    </comment>
    <comment ref="F130" authorId="0">
      <text>
        <r>
          <rPr>
            <sz val="8"/>
            <rFont val="Tahoma"/>
            <family val="2"/>
          </rPr>
          <t xml:space="preserve">COME CONSISTENZA INIZIALE inserire l'importo riportato alla fine dello scorso esrcizio
</t>
        </r>
      </text>
    </comment>
    <comment ref="G130" authorId="0">
      <text>
        <r>
          <rPr>
            <sz val="8"/>
            <rFont val="Tahoma"/>
            <family val="2"/>
          </rPr>
          <t>FINAN.BREVE TERMINE - var + da c.to finanziario accertamenti di comp.za del 
Titolo V cat. 2 entrata</t>
        </r>
      </text>
    </comment>
    <comment ref="H130" authorId="0">
      <text>
        <r>
          <rPr>
            <sz val="8"/>
            <rFont val="Tahoma"/>
            <family val="2"/>
          </rPr>
          <t>VOCE VAR - DA C.TO FINANZIARIO
pagamenti risultanti dal Titolo III cat. 2 della Spesa</t>
        </r>
      </text>
    </comment>
    <comment ref="F131" authorId="0">
      <text>
        <r>
          <rPr>
            <sz val="8"/>
            <rFont val="Tahoma"/>
            <family val="2"/>
          </rPr>
          <t>COME CONSISTENZA INIZIALE inserire l'importo riportato alla fine dello scorso esercizio</t>
        </r>
      </text>
    </comment>
    <comment ref="B131" authorId="0">
      <text>
        <r>
          <rPr>
            <sz val="8"/>
            <rFont val="Tahoma"/>
            <family val="2"/>
          </rPr>
          <t>VOCE DEBITI PER MUTUI  E PRESTITI
debito residuo verso la cassa DDPP e altri istituti per mutui contratti</t>
        </r>
      </text>
    </comment>
    <comment ref="G131" authorId="0">
      <text>
        <r>
          <rPr>
            <sz val="8"/>
            <rFont val="Tahoma"/>
            <family val="2"/>
          </rPr>
          <t>NELLA VOCE VAR + DA C.TO FINANZIARIO viene inserita la quota relativa agli accertamenti di competenza del Titolo V cat.  3
(Eventuali mutui a carico dello stato verranno poi stornati riportando il relativo controvalore in var. meno da altre cause</t>
        </r>
      </text>
    </comment>
    <comment ref="H131" authorId="0">
      <text>
        <r>
          <rPr>
            <sz val="8"/>
            <rFont val="Tahoma"/>
            <family val="2"/>
          </rPr>
          <t xml:space="preserve">VARIAZIONE IN DIMINUZIONE:
totale pagamenti del Titolo III cat. 3 della spesa
</t>
        </r>
      </text>
    </comment>
    <comment ref="J131" authorId="0">
      <text>
        <r>
          <rPr>
            <sz val="8"/>
            <rFont val="Tahoma"/>
            <family val="2"/>
          </rPr>
          <t xml:space="preserve">VARIAZ. IN MENO DA ALTRE CAUSE:
importo mutui a carico di altri enti riportati negli accertamenti di comp.za del titolo  V cat. 3 dell'entrata
</t>
        </r>
      </text>
    </comment>
    <comment ref="B132" authorId="0">
      <text>
        <r>
          <rPr>
            <sz val="8"/>
            <rFont val="Tahoma"/>
            <family val="2"/>
          </rPr>
          <t>VOCE DEBITI PER PRESTITI OBBLIGAZIONARI
rappresenta la somma dei valori nominali dei titoli obbligazionari emessi dall'ente (prestiti obbligazionari = titoli di credito rappresentativi di prestiti posti emanati dall'ente per finanziare OO.PP</t>
        </r>
      </text>
    </comment>
    <comment ref="F132" authorId="0">
      <text>
        <r>
          <rPr>
            <sz val="8"/>
            <rFont val="Tahoma"/>
            <family val="2"/>
          </rPr>
          <t xml:space="preserve">COME CONSISTENZA INIZIALE inserire  la quota riportata alla fine dello scorso esercizio
</t>
        </r>
      </text>
    </comment>
    <comment ref="B133" authorId="0">
      <text>
        <r>
          <rPr>
            <sz val="8"/>
            <rFont val="Tahoma"/>
            <family val="2"/>
          </rPr>
          <t xml:space="preserve">VOCE DEBITI PLURIENNALI
raccoglie gli importi per altri debiti di finanziamento  non allocabili nelle precedenti voci
</t>
        </r>
      </text>
    </comment>
    <comment ref="B134" authorId="0">
      <text>
        <r>
          <rPr>
            <sz val="8"/>
            <rFont val="Tahoma"/>
            <family val="2"/>
          </rPr>
          <t xml:space="preserve">VOCE DEBITI DI FUNZIONAMENTO
debiti maturati per la realizzazione di spese correnti - </t>
        </r>
        <r>
          <rPr>
            <b/>
            <sz val="8"/>
            <rFont val="Tahoma"/>
            <family val="2"/>
          </rPr>
          <t>Residui passivi del titolo I della spesa</t>
        </r>
      </text>
    </comment>
    <comment ref="A135" authorId="0">
      <text>
        <r>
          <rPr>
            <sz val="8"/>
            <rFont val="Tahoma"/>
            <family val="2"/>
          </rPr>
          <t>VOCE DEBITI PER IVA
eventuale IVA a debito derivante dalla tenuta dell'apposita contabilità</t>
        </r>
      </text>
    </comment>
    <comment ref="C136" authorId="0">
      <text>
        <r>
          <rPr>
            <sz val="8"/>
            <rFont val="Tahoma"/>
            <family val="2"/>
          </rPr>
          <t>VOCE DEBITI PER ANTIC.DI CASSA:
Indica la posizione debitoria dell'ente nei confronti del tesoriere
Residui passivi del  titolo III cat. 1 della spesa</t>
        </r>
      </text>
    </comment>
    <comment ref="C137" authorId="0">
      <text>
        <r>
          <rPr>
            <sz val="8"/>
            <rFont val="Tahoma"/>
            <family val="2"/>
          </rPr>
          <t>DEBITI PER SOMME ANTICIPATE DA TERZI
valore dei residui passivi del titolo IV della spesa</t>
        </r>
      </text>
    </comment>
    <comment ref="A138" authorId="0">
      <text>
        <r>
          <rPr>
            <sz val="8"/>
            <rFont val="Tahoma"/>
            <family val="2"/>
          </rPr>
          <t>VOCE DEBITI VERSO IMPRESE CONTROLLATE, COLLEGATE ED ALTRE
posizioni debitorie dell'ente nei confronti di imprese valutate secondo il criterio del valore residuo</t>
        </r>
      </text>
    </comment>
    <comment ref="A117" authorId="0">
      <text>
        <r>
          <rPr>
            <sz val="8"/>
            <rFont val="Tahoma"/>
            <family val="2"/>
          </rPr>
          <t xml:space="preserve">VOCE NETTO PATRIMONIALE
è dato dalla differenza tra patrimonio netto e netto da beni demaniali
</t>
        </r>
      </text>
    </comment>
    <comment ref="C119" authorId="0">
      <text>
        <r>
          <rPr>
            <sz val="8"/>
            <rFont val="Tahoma"/>
            <family val="2"/>
          </rPr>
          <t xml:space="preserve">VOCE PATRIMONIO NETTO
il patrimonio netto è dato dalla differenza tra il totale dell'attivo e la somma dei conferimenti + debiti  +   ratei e risconti passivi 
(TOTALE ATTIVO  - TOTALE CONFERIMENTI - TOTALE DEBITI - RATEI E RISCONTI PASSIVI)
Esso rappresenta anche una posta di natura contabile quale differenza tra attivo e passivo (per questo motivo il totale del passivo sarà uguale al totale dell'attivo)
</t>
        </r>
      </text>
    </comment>
    <comment ref="I147" authorId="0">
      <text>
        <r>
          <rPr>
            <sz val="8"/>
            <rFont val="Tahoma"/>
            <family val="2"/>
          </rPr>
          <t xml:space="preserve">VOCE RISCONTI PASSIVI:
L'importo relativo ai risconti viene evinto direttamente dal prospetto di conciliazione, se non c'è procurarsi il totale </t>
        </r>
      </text>
    </comment>
    <comment ref="J92" authorId="0">
      <text>
        <r>
          <rPr>
            <sz val="8"/>
            <rFont val="Tahoma"/>
            <family val="2"/>
          </rPr>
          <t>VOCE RATEI ATTIVI  VAR.MENO DA ALTRE CAUSE:
In questa voce vengono portati a zero i ratei attivi iniziali cioè quelli riportati come consistenza finale lo scorso anno</t>
        </r>
      </text>
    </comment>
    <comment ref="J147" authorId="0">
      <text>
        <r>
          <rPr>
            <sz val="8"/>
            <rFont val="Tahoma"/>
            <family val="2"/>
          </rPr>
          <t>VOCE RISCONTI PASSIVI (VAR.MENO DA ALTRE CAUSE
In questa voce vengono portati a zero i risconti passivi dello scorso anno</t>
        </r>
      </text>
    </comment>
    <comment ref="G44" authorId="0">
      <text>
        <r>
          <rPr>
            <sz val="8"/>
            <rFont val="Tahoma"/>
            <family val="2"/>
          </rPr>
          <t xml:space="preserve">PARTECIP.AZIONARIE DAL TITOLO II   DELLA SPESA INTERVENTO 8 E 9 (VAR + DA C.TO FINANZ.) 
</t>
        </r>
        <r>
          <rPr>
            <b/>
            <sz val="8"/>
            <rFont val="Tahoma"/>
            <family val="2"/>
          </rPr>
          <t xml:space="preserve">PER SOMME PAGATE 
</t>
        </r>
        <r>
          <rPr>
            <sz val="8"/>
            <rFont val="Tahoma"/>
            <family val="2"/>
          </rPr>
          <t>LE SOMME  NON PAGATE CONFLUISCONO NEI CONTI D'ORDINE</t>
        </r>
      </text>
    </comment>
    <comment ref="J50" authorId="0">
      <text>
        <r>
          <rPr>
            <sz val="8"/>
            <rFont val="Tahoma"/>
            <family val="2"/>
          </rPr>
          <t xml:space="preserve">Crediti di dubbia esibigilità colonna var. meno da conto finanziario: inserire l'importo relativo al fondo svalutazione crediti
</t>
        </r>
      </text>
    </comment>
    <comment ref="E6" authorId="1">
      <text>
        <r>
          <rPr>
            <sz val="8"/>
            <rFont val="Tahoma"/>
            <family val="2"/>
          </rPr>
          <t xml:space="preserve">
</t>
        </r>
        <r>
          <rPr>
            <b/>
            <sz val="8"/>
            <rFont val="Tahoma"/>
            <family val="2"/>
          </rPr>
          <t>Colonna importi parziali:</t>
        </r>
        <r>
          <rPr>
            <sz val="8"/>
            <rFont val="Tahoma"/>
            <family val="2"/>
          </rPr>
          <t xml:space="preserve"> in questa colonna solo per la parte immobilizzazioni immateriali e materiali 
indichiamo il costo di acquisto del bene capitalizzato al netto quindi del fondo di ammortamento (valore del bene al 1° resoconto patrimoniale permanente</t>
        </r>
      </text>
    </comment>
    <comment ref="E7" authorId="1">
      <text>
        <r>
          <rPr>
            <b/>
            <sz val="8"/>
            <rFont val="Tahoma"/>
            <family val="2"/>
          </rPr>
          <t>Colonna importi parziali (f.do di ammortamento):</t>
        </r>
        <r>
          <rPr>
            <sz val="8"/>
            <rFont val="Tahoma"/>
            <family val="2"/>
          </rPr>
          <t xml:space="preserve">
nella riga sotto l'importo del bene al netto del fondo di ammortamento indichiamo tra parentesi l'importo del fondo di ammortamento dei beni - cioè la quota ammortizzata nel corso degli anni</t>
        </r>
      </text>
    </comment>
  </commentList>
</comments>
</file>

<file path=xl/comments14.xml><?xml version="1.0" encoding="utf-8"?>
<comments xmlns="http://schemas.openxmlformats.org/spreadsheetml/2006/main">
  <authors>
    <author>PERSONALE</author>
    <author>Sergio - Irina</author>
  </authors>
  <commentList>
    <comment ref="F3" authorId="0">
      <text>
        <r>
          <rPr>
            <b/>
            <sz val="8"/>
            <rFont val="Tahoma"/>
            <family val="2"/>
          </rPr>
          <t>sono qui le variazioni in meno da beni mobili - f.uso; se fossero vendite con incasso modificare a mano spostando in var meno da conto finanziario)</t>
        </r>
      </text>
    </comment>
    <comment ref="C16" authorId="0">
      <text>
        <r>
          <rPr>
            <b/>
            <sz val="8"/>
            <rFont val="Tahoma"/>
            <family val="2"/>
          </rPr>
          <t>QUESTI IMPORTI SONO STATI PRESI DAL FILE DI STAMPA "BROGLIACCIO PROIETTIVO ATTI" per l'anno/esercizio oggetto di lavoro &gt;&gt; TOTALE MANDATI NEL PERIODO</t>
        </r>
        <r>
          <rPr>
            <sz val="8"/>
            <rFont val="Tahoma"/>
            <family val="2"/>
          </rPr>
          <t xml:space="preserve">
</t>
        </r>
      </text>
    </comment>
    <comment ref="E16" authorId="0">
      <text>
        <r>
          <rPr>
            <b/>
            <sz val="8"/>
            <rFont val="Tahoma"/>
            <family val="2"/>
          </rPr>
          <t xml:space="preserve">QUESTI IMPORTI SONO STATI PRESI DAL FILE DI STAMPA "BROGLIACCIO PROIETTIVO ATTI" per l'anno/esercizio oggetto di lavoro &gt;&gt; TOTALE IMPORTO CRE/STATO FINALE meno TOTALE MANDATI NEL PERIODO
</t>
        </r>
        <r>
          <rPr>
            <b/>
            <sz val="8"/>
            <color indexed="10"/>
            <rFont val="Tahoma"/>
            <family val="2"/>
          </rPr>
          <t xml:space="preserve">SE IMPORTO NEGATIVO,
SIGNIFICA CHE IN UNA MAPPA 
VI SONO I MANDATI DI PAGAMENTO
DELL'ANNO MA MANCA L'IMPORTO
" CRE/STATO FINALE"
</t>
        </r>
        <r>
          <rPr>
            <b/>
            <sz val="8"/>
            <rFont val="Tahoma"/>
            <family val="2"/>
          </rPr>
          <t xml:space="preserve">
</t>
        </r>
      </text>
    </comment>
    <comment ref="C40" authorId="0">
      <text>
        <r>
          <rPr>
            <b/>
            <sz val="8"/>
            <rFont val="Tahoma"/>
            <family val="2"/>
          </rPr>
          <t>QUESTI IMPORTI SONO STATI PRESI DAL FILE DI STAMPA "BROGLIACCIO IMMOBILIZZAZIONI IN CORSO" per l'anno/esercizio oggetto di lavoro &gt;&gt; TOTALE GENERALE IMPORTO MANDATI</t>
        </r>
      </text>
    </comment>
    <comment ref="F40" authorId="0">
      <text>
        <r>
          <rPr>
            <b/>
            <sz val="8"/>
            <rFont val="Tahoma"/>
            <family val="2"/>
          </rPr>
          <t>QUESTI IMPORTI SONO STATI PRESI DAL FILE DI STAMPA "BROGLIACCIO PROIETTIVO ATTI" per l'anno/esercizio oggetto di lavoro &gt;&gt; TOTALE MANDATI PRIMA (precedenti l'esercio oggetto di lavoro)</t>
        </r>
        <r>
          <rPr>
            <sz val="8"/>
            <rFont val="Tahoma"/>
            <family val="2"/>
          </rPr>
          <t xml:space="preserve">
</t>
        </r>
      </text>
    </comment>
    <comment ref="A10" authorId="1">
      <text>
        <r>
          <rPr>
            <sz val="8"/>
            <rFont val="Tahoma"/>
            <family val="2"/>
          </rPr>
          <t xml:space="preserve">utilizzato come categoria per beni immateriali - se vi sono importi verificare la categoria merceologica e inserire nel c.to provvisorio
</t>
        </r>
      </text>
    </comment>
    <comment ref="A11" authorId="1">
      <text>
        <r>
          <rPr>
            <sz val="8"/>
            <rFont val="Tahoma"/>
            <family val="2"/>
          </rPr>
          <t xml:space="preserve">generalmente mai utilizzato - se vi sono importi verificare la categoria ed inserire a mano in c.to patrimonio provvisorio
</t>
        </r>
      </text>
    </comment>
    <comment ref="A23" authorId="1">
      <text>
        <r>
          <rPr>
            <b/>
            <sz val="8"/>
            <rFont val="Tahoma"/>
            <family val="2"/>
          </rPr>
          <t xml:space="preserve">CATEGORIA D &gt; utilizzata per beni immateriali - se contiene importi verificare la categoria ed inserire in c.to patrimonio provvisorio </t>
        </r>
        <r>
          <rPr>
            <sz val="8"/>
            <rFont val="Tahoma"/>
            <family val="2"/>
          </rPr>
          <t xml:space="preserve">
</t>
        </r>
      </text>
    </comment>
    <comment ref="A25" authorId="1">
      <text>
        <r>
          <rPr>
            <b/>
            <sz val="8"/>
            <rFont val="Tahoma"/>
            <family val="2"/>
          </rPr>
          <t xml:space="preserve">CATEGORIA E &gt; utilizzata raramente a volte per beni immateriali a volte per beni di terzi - se contiene importi verificare la categoria ed inserire in c.to patrimonio provvisorio </t>
        </r>
      </text>
    </comment>
    <comment ref="A27" authorId="1">
      <text>
        <r>
          <rPr>
            <b/>
            <sz val="8"/>
            <rFont val="Tahoma"/>
            <family val="2"/>
          </rPr>
          <t xml:space="preserve">CATEGORIA F &gt; utilizzata  per beni di terzi - se contiene importi verificare la categoria ed inserire in c.to patrimonio provvisorio </t>
        </r>
        <r>
          <rPr>
            <sz val="8"/>
            <rFont val="Tahoma"/>
            <family val="2"/>
          </rPr>
          <t xml:space="preserve">
</t>
        </r>
      </text>
    </comment>
    <comment ref="A29" authorId="1">
      <text>
        <r>
          <rPr>
            <b/>
            <sz val="8"/>
            <rFont val="Tahoma"/>
            <family val="2"/>
          </rPr>
          <t>CATEGORIA T &gt; utilizzata  per beni in sospeso e/o di terzi - se contiene importi verificare la categoria ed inserire in c.to patrimonio provvisorio</t>
        </r>
      </text>
    </comment>
  </commentList>
</comments>
</file>

<file path=xl/comments2.xml><?xml version="1.0" encoding="utf-8"?>
<comments xmlns="http://schemas.openxmlformats.org/spreadsheetml/2006/main">
  <authors>
    <author>SB</author>
  </authors>
  <commentList>
    <comment ref="H111" authorId="0">
      <text>
        <r>
          <rPr>
            <sz val="8"/>
            <rFont val="Tahoma"/>
            <family val="2"/>
          </rPr>
          <t>riga H106
questa cifra corrisponde al totale dei residui attivi</t>
        </r>
      </text>
    </comment>
    <comment ref="G55" authorId="0">
      <text>
        <r>
          <rPr>
            <sz val="8"/>
            <rFont val="Tahoma"/>
            <family val="2"/>
          </rPr>
          <t>iva a debito compresa negli accertamenti finanziari del titolo III per attività in regime di impresa</t>
        </r>
      </text>
    </comment>
    <comment ref="H40" authorId="0">
      <text>
        <r>
          <rPr>
            <sz val="8"/>
            <rFont val="Tahoma"/>
            <family val="2"/>
          </rPr>
          <t xml:space="preserve">Per la questione IVA a debito sulle entrate extratributarie verificare direttamente con l'ente
</t>
        </r>
      </text>
    </comment>
    <comment ref="C76" authorId="0">
      <text>
        <r>
          <rPr>
            <sz val="8"/>
            <rFont val="Tahoma"/>
            <family val="2"/>
          </rPr>
          <t>Titolo IV cat.6 
La voce comprende le riscossioni di somme in c/capitale relative a crediti vs enti del settore pubbl.allargato (legge 468/78), vs privati e verso tutti gli altri soggetti che interagiscono con l'ente</t>
        </r>
      </text>
    </comment>
    <comment ref="G92" authorId="0">
      <text>
        <r>
          <rPr>
            <b/>
            <sz val="8"/>
            <rFont val="Tahoma"/>
            <family val="2"/>
          </rPr>
          <t>titolo V mutui a carico di altri enti:</t>
        </r>
        <r>
          <rPr>
            <sz val="8"/>
            <rFont val="Tahoma"/>
            <family val="2"/>
          </rPr>
          <t xml:space="preserve">
è lo scorporo dal totale mutui della quota dei mutui a totale carico dello stato - questa cifra è già compresa nell'importo di cui alla riga sopra (accertamenti di comp.za categoria 3</t>
        </r>
      </text>
    </comment>
    <comment ref="G75" authorId="0">
      <text>
        <r>
          <rPr>
            <sz val="8"/>
            <rFont val="Tahoma"/>
            <family val="2"/>
          </rPr>
          <t xml:space="preserve">BILANCIO ENTRATA TIT. IV CAT. 5 proventi da concess. Di edificare:
scorporo dell'importo dell'accertamento destinato a manutenzioni ordinarie che di solito è misurato nella percentuale del 30% del valore degli introiti da concessione 
NB questo importo deve essere inserito nel conto economico nella voce A6 proventi da concessione da edificare - 
e non deve essere inserito nella voce BII passivo del conto del patrimonio (conferimenti)
</t>
        </r>
      </text>
    </comment>
  </commentList>
</comments>
</file>

<file path=xl/comments3.xml><?xml version="1.0" encoding="utf-8"?>
<comments xmlns="http://schemas.openxmlformats.org/spreadsheetml/2006/main">
  <authors>
    <author>SB</author>
  </authors>
  <commentList>
    <comment ref="H54" authorId="0">
      <text>
        <r>
          <rPr>
            <sz val="8"/>
            <rFont val="Tahoma"/>
            <family val="2"/>
          </rPr>
          <t xml:space="preserve">riga H54
questa cifra corrisponde al totale dei residui passivi
</t>
        </r>
      </text>
    </comment>
  </commentList>
</comments>
</file>

<file path=xl/comments6.xml><?xml version="1.0" encoding="utf-8"?>
<comments xmlns="http://schemas.openxmlformats.org/spreadsheetml/2006/main">
  <authors>
    <author>SB</author>
  </authors>
  <commentList>
    <comment ref="C29" authorId="0">
      <text>
        <r>
          <rPr>
            <b/>
            <sz val="8"/>
            <rFont val="Tahoma"/>
            <family val="2"/>
          </rPr>
          <t>accertamenti di competenza del titolo I della spesa</t>
        </r>
      </text>
    </comment>
    <comment ref="C46" authorId="0">
      <text>
        <r>
          <rPr>
            <sz val="8"/>
            <rFont val="Tahoma"/>
            <family val="2"/>
          </rPr>
          <t xml:space="preserve">totale accertamenti di competenza titolo II della spesa
</t>
        </r>
      </text>
    </comment>
    <comment ref="E46" authorId="0">
      <text>
        <r>
          <rPr>
            <sz val="8"/>
            <rFont val="Tahoma"/>
            <family val="2"/>
          </rPr>
          <t xml:space="preserve">Pagamenti eseguiti in conto competenza titolo II
</t>
        </r>
      </text>
    </comment>
    <comment ref="F46" authorId="0">
      <text>
        <r>
          <rPr>
            <sz val="8"/>
            <rFont val="Tahoma"/>
            <family val="2"/>
          </rPr>
          <t xml:space="preserve">residui da riportare in conto competenza
</t>
        </r>
      </text>
    </comment>
  </commentList>
</comments>
</file>

<file path=xl/comments7.xml><?xml version="1.0" encoding="utf-8"?>
<comments xmlns="http://schemas.openxmlformats.org/spreadsheetml/2006/main">
  <authors>
    <author>SB</author>
    <author>laura grasso</author>
    <author>PERSONALE</author>
    <author>alessandra pasquali</author>
  </authors>
  <commentList>
    <comment ref="B50" authorId="0">
      <text>
        <r>
          <rPr>
            <sz val="8"/>
            <rFont val="Tahoma"/>
            <family val="2"/>
          </rPr>
          <t xml:space="preserve">VOCE CREDITI DI DUBBIA ESIGIBILITA'
crediti inesigibili iscritti in un apposito ruolo - sono stralciati dai residui attivi e vengono inseriti a patrimonio al netto del fondo di svalutazione crediti
</t>
        </r>
      </text>
    </comment>
    <comment ref="C52" authorId="0">
      <text>
        <r>
          <rPr>
            <sz val="8"/>
            <rFont val="Tahoma"/>
            <family val="2"/>
          </rPr>
          <t>VOCE CREDITI PER DEPOS. CAUZ.
sono somme depositate a garanzia di obbligazioni giuridiche stipulate con terzi - rappresentano concessioni di finanziamento indiretto</t>
        </r>
      </text>
    </comment>
    <comment ref="C49" authorId="0">
      <text>
        <r>
          <rPr>
            <sz val="8"/>
            <rFont val="Tahoma"/>
            <family val="2"/>
          </rPr>
          <t>VOCE TITOLI M/LTERMINE
Titoli aventi una durata superiore ai 12 mesi 
Sono valutati al costo di acquisto</t>
        </r>
      </text>
    </comment>
    <comment ref="H49" authorId="0">
      <text>
        <r>
          <rPr>
            <sz val="8"/>
            <rFont val="Tahoma"/>
            <family val="2"/>
          </rPr>
          <t>titoli - colonna var (-)
Nel caso di smobilizzo la cifra dovrà essere accertata al Titolo IV dell'entrata - cat. I</t>
        </r>
      </text>
    </comment>
    <comment ref="A57" authorId="0">
      <text>
        <r>
          <rPr>
            <sz val="8"/>
            <rFont val="Tahoma"/>
            <family val="2"/>
          </rPr>
          <t>VOCE RIMANENZE
Insieme di beni mobili, prodotti finiti,materie prime risultanti dall'inventario di magazzino</t>
        </r>
      </text>
    </comment>
    <comment ref="B60" authorId="0">
      <text>
        <r>
          <rPr>
            <sz val="8"/>
            <rFont val="Tahoma"/>
            <family val="2"/>
          </rPr>
          <t xml:space="preserve">VOCE CREDITI V.SO CONTRIBUENTI
titolo I cat. 1, 2, 3
</t>
        </r>
      </text>
    </comment>
    <comment ref="B62" authorId="0">
      <text>
        <r>
          <rPr>
            <sz val="8"/>
            <rFont val="Tahoma"/>
            <family val="2"/>
          </rPr>
          <t>VOCE CREDITI V.SO  STATO CORRENTI
Titolo II cat. I</t>
        </r>
      </text>
    </comment>
    <comment ref="B64" authorId="0">
      <text>
        <r>
          <rPr>
            <sz val="8"/>
            <rFont val="Tahoma"/>
            <family val="2"/>
          </rPr>
          <t>VOCE CREDITI V.SO REGIONE CORRENTI
Titolo II cat. 2 e 3</t>
        </r>
      </text>
    </comment>
    <comment ref="B66" authorId="0">
      <text>
        <r>
          <rPr>
            <sz val="8"/>
            <rFont val="Tahoma"/>
            <family val="2"/>
          </rPr>
          <t>VOCE CREDITI V.SO ALTRI S.P. CORRENTI
Titolo II cat. 4,5</t>
        </r>
      </text>
    </comment>
    <comment ref="B63" authorId="0">
      <text>
        <r>
          <rPr>
            <sz val="8"/>
            <rFont val="Tahoma"/>
            <family val="2"/>
          </rPr>
          <t>VOCE CREDITI V.SO STATO CAPITALE
Titolo IV cat. 2</t>
        </r>
      </text>
    </comment>
    <comment ref="B65" authorId="0">
      <text>
        <r>
          <rPr>
            <sz val="8"/>
            <rFont val="Tahoma"/>
            <family val="2"/>
          </rPr>
          <t>VOCE V.SO REGIONE CAPITALE
Titolo IV cat. 3</t>
        </r>
      </text>
    </comment>
    <comment ref="B67" authorId="0">
      <text>
        <r>
          <rPr>
            <sz val="8"/>
            <rFont val="Tahoma"/>
            <family val="2"/>
          </rPr>
          <t>VOCE CREDITI VERSO ALTRI S.P. CAPITALE
Titolo IV cat. 4</t>
        </r>
      </text>
    </comment>
    <comment ref="C69" authorId="0">
      <text>
        <r>
          <rPr>
            <sz val="8"/>
            <rFont val="Tahoma"/>
            <family val="2"/>
          </rPr>
          <t>VOCE CREDITI V.SO UTENTI SERVIZI PUBBLICI
Titolo III cat 1
(prestazioni RSU, Acquedotto, servizi a domanda individ. Ecc)</t>
        </r>
      </text>
    </comment>
    <comment ref="C70" authorId="0">
      <text>
        <r>
          <rPr>
            <sz val="8"/>
            <rFont val="Tahoma"/>
            <family val="2"/>
          </rPr>
          <t xml:space="preserve">VOCE CREDITI V.SO UTENTI DI BENI PATRIMONIALI
</t>
        </r>
        <r>
          <rPr>
            <b/>
            <sz val="8"/>
            <rFont val="Tahoma"/>
            <family val="2"/>
          </rPr>
          <t>T</t>
        </r>
        <r>
          <rPr>
            <sz val="8"/>
            <rFont val="Tahoma"/>
            <family val="2"/>
          </rPr>
          <t>itolo III cat. 2</t>
        </r>
        <r>
          <rPr>
            <sz val="8"/>
            <rFont val="Tahoma"/>
            <family val="2"/>
          </rPr>
          <t xml:space="preserve">
(Crediti per utilizzo di beni patrimoniali da parte di terzi)
</t>
        </r>
      </text>
    </comment>
    <comment ref="B71" authorId="0">
      <text>
        <r>
          <rPr>
            <sz val="8"/>
            <rFont val="Tahoma"/>
            <family val="2"/>
          </rPr>
          <t>VOCE CREDITI V.SO ALTRI CORRENTI
Titolo III cat. 3, 4, 5</t>
        </r>
      </text>
    </comment>
    <comment ref="B72" authorId="0">
      <text>
        <r>
          <rPr>
            <sz val="8"/>
            <rFont val="Tahoma"/>
            <family val="2"/>
          </rPr>
          <t>VOCE CREDITI V.SO ALTRI CAPITALE
Titolo IV cat. 5 
Titolo IV cat. 6 (in quanto si tratta di crediti misti - se sono specificatamente di altra natura inseririli nelle apposite voci!!!) (crediti per depositi v.so banche se si tratta di prelevamento dal c/oneri di urbanizzazione ----- o titoli a breve termine se si tratta di riscossioni di investimenti a breve di eccedenze di cassa)</t>
        </r>
      </text>
    </comment>
    <comment ref="C73" authorId="0">
      <text>
        <r>
          <rPr>
            <sz val="8"/>
            <rFont val="Tahoma"/>
            <family val="2"/>
          </rPr>
          <t>VOCE CREDITI DA ALIENZAZIONI PATRIM.
Titolo IV cat. 1
Crediti vantati dall'ente per la vendita di beni patrimoniali disponibile</t>
        </r>
      </text>
    </comment>
    <comment ref="H73" authorId="0">
      <text>
        <r>
          <rPr>
            <b/>
            <sz val="8"/>
            <rFont val="Tahoma"/>
            <family val="2"/>
          </rPr>
          <t>Voce B.II.3.d var -</t>
        </r>
        <r>
          <rPr>
            <sz val="8"/>
            <rFont val="Tahoma"/>
            <family val="2"/>
          </rPr>
          <t xml:space="preserve">
la riscossione dalla vendita di beni patrimoniale dovra' trovare la corrispondenza in una  variazioni in mento da c.to finanziario nelle immobilizzazioni materiali  per la vendita di beni</t>
        </r>
      </text>
    </comment>
    <comment ref="H10" authorId="0">
      <text>
        <r>
          <rPr>
            <sz val="8"/>
            <rFont val="Tahoma"/>
            <family val="2"/>
          </rPr>
          <t>VARIAZIONI IN MENO DA CONTO FINANZIARIO NELLE IMMOBILIZZAZIONI 
lnserire il valore residuo del bene alienato 
La voce dovrebbe in pura teoria dovrebbe corrispondere agli accertamenti di competenza del titolo IV cat. 1 - ma nella pratica questa coincidenza non è possibile in quanto nella voce Crediti per alienazioni patrimonilai sono inserite poste che non riguardana introiti per alianzioni di beni, ma concessioni cimiteriali, affrancazioni, ecc.</t>
        </r>
      </text>
    </comment>
    <comment ref="C74" authorId="0">
      <text>
        <r>
          <rPr>
            <sz val="8"/>
            <rFont val="Tahoma"/>
            <family val="2"/>
          </rPr>
          <t xml:space="preserve">VOCE PER SOMME CORRISP.  C/TERZI
Titolo VI - totale
</t>
        </r>
      </text>
    </comment>
    <comment ref="B75" authorId="0">
      <text>
        <r>
          <rPr>
            <sz val="8"/>
            <rFont val="Tahoma"/>
            <family val="2"/>
          </rPr>
          <t xml:space="preserve">VOCE CREDITI PER  IVA
IVA a  Credito come rilevato da contabilità fiscale - Iva sulle fatture ricevute - verificare che non sia compresa nei residui da riportare </t>
        </r>
        <r>
          <rPr>
            <sz val="8"/>
            <rFont val="Tahoma"/>
            <family val="2"/>
          </rPr>
          <t xml:space="preserve">
</t>
        </r>
      </text>
    </comment>
    <comment ref="C77" authorId="0">
      <text>
        <r>
          <rPr>
            <sz val="8"/>
            <rFont val="Tahoma"/>
            <family val="2"/>
          </rPr>
          <t>VOCE CREDITI V.SO BANCHE E CASSA DD.PP.
Titolo V totale -
somme dovute all'ente da parte della cassa dd.pp e altri enti mutuanti per mutui concessi  ma non ancora erogati in quanto subordinati alla presentazione dei S.A.l.</t>
        </r>
      </text>
    </comment>
    <comment ref="A82" authorId="0">
      <text>
        <r>
          <rPr>
            <sz val="8"/>
            <rFont val="Tahoma"/>
            <family val="2"/>
          </rPr>
          <t>VOCE TITOLI BREVE TERMINE
Portafoglio titoli detenuto dall'ente che però non costituiscono immobilizzazioni finanziare cioe' hanno una durata inferiore ai 12 mesi 
Con la tesoria unica questa situazione è limitata in quanto l'ente ho può utilizzare l'eccesso di liquidità per investimenti temporanei</t>
        </r>
      </text>
    </comment>
    <comment ref="G85" authorId="0">
      <text>
        <r>
          <rPr>
            <b/>
            <sz val="8"/>
            <rFont val="Tahoma"/>
            <family val="2"/>
          </rPr>
          <t>fondo di cassa var più:</t>
        </r>
        <r>
          <rPr>
            <sz val="8"/>
            <rFont val="Tahoma"/>
            <family val="2"/>
          </rPr>
          <t xml:space="preserve">
totale riscossioni parte entrata (cioè la cifra deve essere uguale a  quella riportata nella cella H79)</t>
        </r>
      </text>
    </comment>
    <comment ref="H85" authorId="0">
      <text>
        <r>
          <rPr>
            <b/>
            <sz val="8"/>
            <rFont val="Tahoma"/>
            <family val="2"/>
          </rPr>
          <t>Voce fondo di cassa var meno:</t>
        </r>
        <r>
          <rPr>
            <sz val="8"/>
            <rFont val="Tahoma"/>
            <family val="2"/>
          </rPr>
          <t xml:space="preserve">
la cifra corrisponde al totale dei pagamenti - parte uscita c.to del bilancio</t>
        </r>
      </text>
    </comment>
    <comment ref="B85" authorId="0">
      <text>
        <r>
          <rPr>
            <sz val="8"/>
            <rFont val="Tahoma"/>
            <family val="2"/>
          </rPr>
          <t>VOCE FONDO DI CASSA
dato desunto dal quadro riassuntivo di cassa al 31.12. Dell'esercizio.
Deposito delle disponibilità liquide presso il tesoriere</t>
        </r>
      </text>
    </comment>
    <comment ref="B86" authorId="0">
      <text>
        <r>
          <rPr>
            <sz val="8"/>
            <rFont val="Tahoma"/>
            <family val="2"/>
          </rPr>
          <t>VOCE DEPOSITI BANCARI
Disponibilità detenute dal tesoriere fuori dalla Tesoreria unica
(caso molto raro)</t>
        </r>
      </text>
    </comment>
    <comment ref="C88" authorId="0">
      <text>
        <r>
          <rPr>
            <sz val="8"/>
            <rFont val="Tahoma"/>
            <family val="2"/>
          </rPr>
          <t>VOCE ATTIVO CIRCOLANTE
esso è costituito dalla somma delle rimanenze + i crediti + attività che non costituiscono immobilizzi + disponibilità liquide</t>
        </r>
      </text>
    </comment>
    <comment ref="A92" authorId="0">
      <text>
        <r>
          <rPr>
            <sz val="8"/>
            <rFont val="Tahoma"/>
            <family val="2"/>
          </rPr>
          <t>VOCE RATEI ATTIVI
sono quote di proventi (come fitti, interessi attivi…) riferite al periodo in esame, quindi già maturate, ma finanziariamente accertate nel bilancio dell'anno successivo,  (riscosse l'anno successivo) - "Credito potenziale"
Per esempio l'ente ha una locazione attiva di lit. 1,500,000 ogni 3 mesi che riscuote posticipatamente - il periodo in esame comprende i mesi di novembre - dicembre - gennaio - RISULTATO: rateo attivo di lit. 1.000.000 relativo a novembre e dicembre - questa somma dovrà essere sommata agli accertamenti di competenza nel conto economico
Alla conclusione dell'esercizio successivo è necessario detrarre dagli accertamenti di competenza la quota di rateo già attribuita all'esercizio precedente.
Da notare: i ratei hanno lo stesso segno delle operazioni a cui si riferiscono per esempio se è relativo ad un fitto attivo si genera rateo attivo e viceversa.</t>
        </r>
      </text>
    </comment>
    <comment ref="A148" authorId="0">
      <text>
        <r>
          <rPr>
            <b/>
            <sz val="8"/>
            <rFont val="Tahoma"/>
            <family val="2"/>
          </rPr>
          <t>Voce Ratei passivi</t>
        </r>
        <r>
          <rPr>
            <sz val="8"/>
            <rFont val="Tahoma"/>
            <family val="2"/>
          </rPr>
          <t xml:space="preserve">
Sono quote di costo / uscite riferite all'esercizio in esame ma che verranno finanziariamente accertate e riscosse l'esercizio successivo. 
Nel caso di locazione passiva a lit. 1,500,000 ogni 3 mesi pagati posticipatamente per il periodo novembre - gennaio   
avremo un rateo passivo di lit. 1,000,000 da imputare all'esercizio.
Nel conto economico il rateo è da sommare agli accertamenti di competenza nella voce dove si è generato
Alla conclusione dell'esercizio successivo è neccessario detrarre dagli accertamenti di competenza la quota di rateo (cioè 1.000.000) già attribuita all'esercizio precedente
</t>
        </r>
      </text>
    </comment>
    <comment ref="A93" authorId="0">
      <text>
        <r>
          <rPr>
            <sz val="8"/>
            <rFont val="Tahoma"/>
            <family val="2"/>
          </rPr>
          <t xml:space="preserve">VOCE RISCONTI ATTIVI
Sono quote costi impegnati o pagati, comunque accertati nel periodo in esame ma economicamente rifierite all'esercizio successivo (possono essere interessi, fitti, canoni passivi, quote assicurative, bolli)
Esempio: locazione passiva pagata anticipatamente periodo in esame novembre-gennaio - tot. pagato lit. 1,500,000 - pagando anticipatamente avremo un risconto passivo di lit. 500.000 (per il mese di gennaio) - Nel </t>
        </r>
        <r>
          <rPr>
            <b/>
            <sz val="8"/>
            <rFont val="Tahoma"/>
            <family val="2"/>
          </rPr>
          <t>conto economico</t>
        </r>
        <r>
          <rPr>
            <sz val="8"/>
            <rFont val="Tahoma"/>
            <family val="2"/>
          </rPr>
          <t xml:space="preserve"> riferito a questo esercizio dagli accetamenti di competenza della voce "utilizzo beni di terzi" dovro' detrarre la cifra di risconto riferita all'anno successivo.
Nel conto economico riferito all'esercizio successivo dovro' sommare agli accertamenti di competenza dell'esercizio la quota di risconto ad esso riferita (cioè le 500.000)
Da notare: i risconti hanno segno contrario all'operazione a cui si riferiscono (esempio: se il risconto è relativo a fitti passivi esso sarà attivo - se è relativo a interessi attivi esso sarà passivo)</t>
        </r>
      </text>
    </comment>
    <comment ref="A149" authorId="0">
      <text>
        <r>
          <rPr>
            <b/>
            <sz val="8"/>
            <rFont val="Tahoma"/>
            <family val="2"/>
          </rPr>
          <t>Voce risconti passivi:</t>
        </r>
        <r>
          <rPr>
            <sz val="8"/>
            <rFont val="Tahoma"/>
            <family val="2"/>
          </rPr>
          <t xml:space="preserve">
I risconti passivi sono quote di proventi / ricavi / entrate accertati / pagati nell'esercizio in esame ma  che economicamente si riferiscono all'esercizio successivo.
ESEMPIO: locazione attiva  per lit.  1,500,000 - periodo novembre/gennaio - pagamento anticipato - nel conto economico di questo esercizio nella voce entrate da "proventi beni patrim." dal totale degli accertamenti d'esercizio dovrò togliere la quota che si riferisce all'eserizio successivo.
Nel conto economico da redarsi alla fine del successivo esercizio agli accertamenti di competenza dovro' sommare il risconto di lit. 500.000 riferito alla quota di ricavo di competenza dell'esercizio in esame.
</t>
        </r>
      </text>
    </comment>
    <comment ref="B100" authorId="0">
      <text>
        <r>
          <rPr>
            <sz val="8"/>
            <rFont val="Tahoma"/>
            <family val="2"/>
          </rPr>
          <t>VOCE OPERE DA REALIZZARE
residui passivi del titolo II</t>
        </r>
      </text>
    </comment>
    <comment ref="C103" authorId="0">
      <text>
        <r>
          <rPr>
            <b/>
            <sz val="8"/>
            <rFont val="Tahoma"/>
            <family val="2"/>
          </rPr>
          <t>VOCE BENI CONFERITI IN AZIENDE SPECIALI:</t>
        </r>
        <r>
          <rPr>
            <sz val="8"/>
            <rFont val="Tahoma"/>
            <family val="2"/>
          </rPr>
          <t xml:space="preserve">
valore monetizzato dei beni mobili, immobili e denaro conferiti in aziende speciali </t>
        </r>
      </text>
    </comment>
    <comment ref="G103" authorId="0">
      <text>
        <r>
          <rPr>
            <sz val="8"/>
            <rFont val="Tahoma"/>
            <family val="2"/>
          </rPr>
          <t>Le variazioni da conto finanziario esprimono incrementi o decrementi di valore dei beni
riferiti ad accertamenti o impegni esposti nel conto del bilancio</t>
        </r>
      </text>
    </comment>
    <comment ref="I103" authorId="0">
      <text>
        <r>
          <rPr>
            <sz val="8"/>
            <rFont val="Tahoma"/>
            <family val="2"/>
          </rPr>
          <t>Nelle variazioni da altre cause viene inserito il valore di beni conferiti durante l'anno</t>
        </r>
      </text>
    </comment>
    <comment ref="J103" authorId="0">
      <text>
        <r>
          <rPr>
            <sz val="8"/>
            <rFont val="Tahoma"/>
            <family val="2"/>
          </rPr>
          <t xml:space="preserve">var - da altre cause:
esprimono il valore dei beni restituiti all'ente durante l'anno
</t>
        </r>
      </text>
    </comment>
    <comment ref="A105" authorId="0">
      <text>
        <r>
          <rPr>
            <b/>
            <sz val="8"/>
            <rFont val="Tahoma"/>
            <family val="2"/>
          </rPr>
          <t>'F)  BENI DI TERZ</t>
        </r>
        <r>
          <rPr>
            <sz val="8"/>
            <rFont val="Tahoma"/>
            <family val="2"/>
          </rPr>
          <t>I
valore complessivo dei beni non di proprietà che a vario titolo si strovano a disposizione dell'ente</t>
        </r>
      </text>
    </comment>
    <comment ref="F125" authorId="0">
      <text>
        <r>
          <rPr>
            <b/>
            <sz val="8"/>
            <rFont val="Tahoma"/>
            <family val="2"/>
          </rPr>
          <t>Conferimenti iniziali</t>
        </r>
        <r>
          <rPr>
            <sz val="8"/>
            <rFont val="Tahoma"/>
            <family val="2"/>
          </rPr>
          <t xml:space="preserve">
inserire la quota riportata alla fine dello scorso esercizio</t>
        </r>
      </text>
    </comment>
    <comment ref="H125" authorId="0">
      <text>
        <r>
          <rPr>
            <b/>
            <sz val="8"/>
            <rFont val="Tahoma"/>
            <family val="2"/>
          </rPr>
          <t>var - da c.to finaz.</t>
        </r>
        <r>
          <rPr>
            <sz val="8"/>
            <rFont val="Tahoma"/>
            <family val="2"/>
          </rPr>
          <t xml:space="preserve">
(da definire) - inserire eventuali minori accertamenti  dai residui</t>
        </r>
      </text>
    </comment>
    <comment ref="J125" authorId="0">
      <text>
        <r>
          <rPr>
            <sz val="8"/>
            <rFont val="Tahoma"/>
            <family val="2"/>
          </rPr>
          <t>VOCE DA VERIFICARE:
inserire la quota di ammortamento per opere concluse finanziate con contributo in conto capitale. 
La quota quota di ammortamento confluiirà poi nel conto economico in proventi diversi  (fonte: testo D'Aristotile - Rasa , contabilità economica negli enti locali).
Potrebbe anche essere portata in diminuzione una percentuale del 2 o 3%  calcolata direttamente sulla consistenza iniziale del conferimento !!!</t>
        </r>
      </text>
    </comment>
    <comment ref="F126" authorId="0">
      <text>
        <r>
          <rPr>
            <sz val="8"/>
            <rFont val="Tahoma"/>
            <family val="2"/>
          </rPr>
          <t xml:space="preserve">
quota riportata alla fine dello scorso esercizio</t>
        </r>
      </text>
    </comment>
    <comment ref="C125" authorId="0">
      <text>
        <r>
          <rPr>
            <sz val="8"/>
            <rFont val="Tahoma"/>
            <family val="2"/>
          </rPr>
          <t xml:space="preserve">VOCE CONFERIMENTI DA TRASFERIM. IN C/CAPITALE
rappresenta il valore dei trasferimenti a titolo di contributo a fondo perduto, mutui con onere a carico di terzi, donazioni con vincolo di destinazione ad investimenti o trasferimenti
</t>
        </r>
        <r>
          <rPr>
            <b/>
            <sz val="8"/>
            <rFont val="Tahoma"/>
            <family val="2"/>
          </rPr>
          <t>Titolo IV cat. 2,3,4 dell'entrata</t>
        </r>
      </text>
    </comment>
    <comment ref="C126" authorId="0">
      <text>
        <r>
          <rPr>
            <sz val="8"/>
            <rFont val="Tahoma"/>
            <family val="2"/>
          </rPr>
          <t xml:space="preserve">VOCE CONFERIMENTI  DA CONCESSIONI DI EDIFICARE
Sono accertati al </t>
        </r>
        <r>
          <rPr>
            <b/>
            <sz val="8"/>
            <rFont val="Tahoma"/>
            <family val="2"/>
          </rPr>
          <t>Titolo IV cat. 5</t>
        </r>
        <r>
          <rPr>
            <sz val="8"/>
            <rFont val="Tahoma"/>
            <family val="2"/>
          </rPr>
          <t xml:space="preserve"> dell'entrata - sono oneri di urbanizzazione, sanzioni  relative a concessioni (fatta eccezione per la parte destinata alle spese correnti)
</t>
        </r>
      </text>
    </comment>
    <comment ref="C132" authorId="0">
      <text>
        <r>
          <rPr>
            <sz val="8"/>
            <rFont val="Tahoma"/>
            <family val="2"/>
          </rPr>
          <t xml:space="preserve">VOCE DEBITI PER FINANZ. A BREVE TERMINE
Sono i debiti per operazioni a breve termine per esempio i debiti per operazioni di prefinanziamento mutui, relative al fondo di rotazione per la progettualità erogato dalla Cassa DDPP </t>
        </r>
      </text>
    </comment>
    <comment ref="F132" authorId="0">
      <text>
        <r>
          <rPr>
            <sz val="8"/>
            <rFont val="Tahoma"/>
            <family val="2"/>
          </rPr>
          <t xml:space="preserve">COME CONSISTENZA INIZIALE inserire l'importo riportato alla fine dello scorso esrcizio
</t>
        </r>
      </text>
    </comment>
    <comment ref="G132" authorId="0">
      <text>
        <r>
          <rPr>
            <sz val="8"/>
            <rFont val="Tahoma"/>
            <family val="2"/>
          </rPr>
          <t>FINAN.BREVE TERMINE - var + da c.to finanziario accertamenti di comp.za del 
Titolo V cat. 2 entrata</t>
        </r>
      </text>
    </comment>
    <comment ref="H132" authorId="0">
      <text>
        <r>
          <rPr>
            <sz val="8"/>
            <rFont val="Tahoma"/>
            <family val="2"/>
          </rPr>
          <t>VOCE VAR - DA C.TO FINANZIARIO
pagamenti risultanti dal Titolo III cat. 2 della Spesa</t>
        </r>
      </text>
    </comment>
    <comment ref="F133" authorId="0">
      <text>
        <r>
          <rPr>
            <sz val="8"/>
            <rFont val="Tahoma"/>
            <family val="2"/>
          </rPr>
          <t>COME CONSISTENZA INIZIALE inserire l'importo riportato alla fine dello scorso esercizio</t>
        </r>
      </text>
    </comment>
    <comment ref="B133" authorId="0">
      <text>
        <r>
          <rPr>
            <sz val="8"/>
            <rFont val="Tahoma"/>
            <family val="2"/>
          </rPr>
          <t>VOCE DEBITI PER MUTUI  E PRESTITI
debito residuo verso la cassa DDPP e altri istituti per mutui contratti</t>
        </r>
      </text>
    </comment>
    <comment ref="G133" authorId="0">
      <text>
        <r>
          <rPr>
            <sz val="8"/>
            <rFont val="Tahoma"/>
            <family val="2"/>
          </rPr>
          <t>NELLA VOCE VAR + DA C.TO FINANZIARIO viene inserita la quota relativa agli accertamenti di competenza del Titolo V cat.  3
(Eventuali mutui a carico dello stato verranno poi stornati riportando il relativo controvalore in var. meno da altre cause</t>
        </r>
      </text>
    </comment>
    <comment ref="H133" authorId="0">
      <text>
        <r>
          <rPr>
            <sz val="8"/>
            <rFont val="Tahoma"/>
            <family val="2"/>
          </rPr>
          <t xml:space="preserve">VARIAZIONE IN DIMINUZIONE:
totale pagamenti del Titolo III cat. 3 della spesa
</t>
        </r>
      </text>
    </comment>
    <comment ref="J133" authorId="0">
      <text>
        <r>
          <rPr>
            <sz val="8"/>
            <rFont val="Tahoma"/>
            <family val="2"/>
          </rPr>
          <t xml:space="preserve">VARIAZ. IN MENO DA ALTRE CAUSE:
importo mutui a carico di altri enti riportati negli accertamenti di comp.za del titolo  V cat. 3 dell'entrata
</t>
        </r>
      </text>
    </comment>
    <comment ref="B134" authorId="0">
      <text>
        <r>
          <rPr>
            <sz val="8"/>
            <rFont val="Tahoma"/>
            <family val="2"/>
          </rPr>
          <t>VOCE DEBITI PER PRESTITI OBBLIGAZIONARI
rappresenta la somma dei valori nominali dei titoli obbligazionari emessi dall'ente (prestiti obbligazionari = titoli di credito rappresentativi di prestiti posti emanati dall'ente per finanziare OO.PP</t>
        </r>
      </text>
    </comment>
    <comment ref="F134" authorId="0">
      <text>
        <r>
          <rPr>
            <sz val="8"/>
            <rFont val="Tahoma"/>
            <family val="2"/>
          </rPr>
          <t xml:space="preserve">COME CONSISTENZA INIZIALE inserire  la quota riportata alla fine dello scorso esercizio
</t>
        </r>
      </text>
    </comment>
    <comment ref="B135" authorId="0">
      <text>
        <r>
          <rPr>
            <sz val="8"/>
            <rFont val="Tahoma"/>
            <family val="2"/>
          </rPr>
          <t xml:space="preserve">VOCE DEBITI PLURIENNALI
raccoglie gli importi per altri debiti di finanziamento  non allocabili nelle precedenti voci
</t>
        </r>
      </text>
    </comment>
    <comment ref="B136" authorId="0">
      <text>
        <r>
          <rPr>
            <sz val="8"/>
            <rFont val="Tahoma"/>
            <family val="2"/>
          </rPr>
          <t xml:space="preserve">VOCE DEBITI DI FUNZIONAMENTO
debiti maturati per la realizzazione di spese correnti - </t>
        </r>
        <r>
          <rPr>
            <b/>
            <sz val="8"/>
            <rFont val="Tahoma"/>
            <family val="2"/>
          </rPr>
          <t>Residui passivi del titolo I della spesa</t>
        </r>
      </text>
    </comment>
    <comment ref="A137" authorId="0">
      <text>
        <r>
          <rPr>
            <sz val="8"/>
            <rFont val="Tahoma"/>
            <family val="2"/>
          </rPr>
          <t>VOCE DEBITI PER IVA
eventuale IVA a debito derivante dalla tenuta dell'apposita contabilità</t>
        </r>
      </text>
    </comment>
    <comment ref="C138" authorId="0">
      <text>
        <r>
          <rPr>
            <sz val="8"/>
            <rFont val="Tahoma"/>
            <family val="2"/>
          </rPr>
          <t>VOCE DEBITI PER ANTIC.DI CASSA:
Indica la posizione debitoria dell'ente nei confronti del tesoriere
Residui passivi del  titolo III cat. 1 della spesa</t>
        </r>
      </text>
    </comment>
    <comment ref="C139" authorId="0">
      <text>
        <r>
          <rPr>
            <sz val="8"/>
            <rFont val="Tahoma"/>
            <family val="2"/>
          </rPr>
          <t>DEBITI PER SOMME ANTICIPATE DA TERZI
valore dei residui passivi del titolo IV della spesa</t>
        </r>
      </text>
    </comment>
    <comment ref="A140" authorId="0">
      <text>
        <r>
          <rPr>
            <sz val="8"/>
            <rFont val="Tahoma"/>
            <family val="2"/>
          </rPr>
          <t>VOCE DEBITI VERSO IMPRESE CONTROLLATE, COLLEGATE ED ALTRE
posizioni debitorie dell'ente nei confronti di imprese valutate secondo il criterio del valore residuo</t>
        </r>
      </text>
    </comment>
    <comment ref="A118" authorId="0">
      <text>
        <r>
          <rPr>
            <sz val="8"/>
            <rFont val="Tahoma"/>
            <family val="2"/>
          </rPr>
          <t xml:space="preserve">VOCE NETTO PATRIMONIALE
è dato dalla differenza tra patrimonio netto e netto da beni demaniali
</t>
        </r>
      </text>
    </comment>
    <comment ref="C120" authorId="0">
      <text>
        <r>
          <rPr>
            <sz val="8"/>
            <rFont val="Tahoma"/>
            <family val="2"/>
          </rPr>
          <t xml:space="preserve">VOCE PATRIMONIO NETTO
il patrimonio netto è dato dalla differenza tra il totale dell'attivo e la somma dei conferimenti + debiti  +   ratei e risconti passivi 
(TOTALE ATTIVO  - TOTALE CONFERIMENTI - TOTALE DEBITI - RATEI E RISCONTI PASSIVI)
Esso rappresenta anche una posta di natura contabile quale differenza tra attivo e passivo (per questo motivo il totale del passivo sarà uguale al totale dell'attivo)
</t>
        </r>
      </text>
    </comment>
    <comment ref="I149" authorId="0">
      <text>
        <r>
          <rPr>
            <sz val="8"/>
            <rFont val="Tahoma"/>
            <family val="2"/>
          </rPr>
          <t xml:space="preserve">VOCE RISCONTI PASSIVI:
L'importo relativo ai risconti viene evinto direttamente dal prospetto di conciliazione, se non c'è procurarsi il totale </t>
        </r>
      </text>
    </comment>
    <comment ref="J92" authorId="0">
      <text>
        <r>
          <rPr>
            <sz val="8"/>
            <rFont val="Tahoma"/>
            <family val="2"/>
          </rPr>
          <t>VOCE RATEI ATTIVI  VAR.MENO DA ALTRE CAUSE:
In questa voce vengono portati a zero i ratei attivi iniziali cioè quelli riportati come consistenza finale lo scorso anno</t>
        </r>
      </text>
    </comment>
    <comment ref="J149" authorId="0">
      <text>
        <r>
          <rPr>
            <sz val="8"/>
            <rFont val="Tahoma"/>
            <family val="2"/>
          </rPr>
          <t>VOCE RISCONTI PASSIVI (VAR.MENO DA ALTRE CAUSE
In questa voce vengono portati a zero i risconti passivi dello scorso anno</t>
        </r>
      </text>
    </comment>
    <comment ref="G44" authorId="0">
      <text>
        <r>
          <rPr>
            <sz val="8"/>
            <rFont val="Tahoma"/>
            <family val="2"/>
          </rPr>
          <t xml:space="preserve">PARTECIP.AZIONARIE DAL TITOLO II   DELLA SPESA INTERVENTO 8 E 9 (VAR + DA C.TO FINANZ.) 
</t>
        </r>
        <r>
          <rPr>
            <b/>
            <sz val="8"/>
            <rFont val="Tahoma"/>
            <family val="2"/>
          </rPr>
          <t xml:space="preserve">PER SOMME PAGATE 
</t>
        </r>
        <r>
          <rPr>
            <sz val="8"/>
            <rFont val="Tahoma"/>
            <family val="2"/>
          </rPr>
          <t>LE SOMME  NON PAGATE CONFLUISCONO NEI CONTI D'ORDINE</t>
        </r>
      </text>
    </comment>
    <comment ref="J50" authorId="0">
      <text>
        <r>
          <rPr>
            <sz val="8"/>
            <rFont val="Tahoma"/>
            <family val="2"/>
          </rPr>
          <t xml:space="preserve">Crediti di dubbia esibigilità colonna var. meno da conto finanziario: inserire l'importo relativo al fondo svalutazione crediti
</t>
        </r>
      </text>
    </comment>
    <comment ref="E6" authorId="1">
      <text>
        <r>
          <rPr>
            <sz val="8"/>
            <rFont val="Tahoma"/>
            <family val="2"/>
          </rPr>
          <t xml:space="preserve">
</t>
        </r>
        <r>
          <rPr>
            <b/>
            <sz val="8"/>
            <rFont val="Tahoma"/>
            <family val="2"/>
          </rPr>
          <t>Colonna importi parziali:</t>
        </r>
        <r>
          <rPr>
            <sz val="8"/>
            <rFont val="Tahoma"/>
            <family val="2"/>
          </rPr>
          <t xml:space="preserve"> in questa colonna solo per la parte immobilizzazioni immateriali e materiali 
indichiamo il costo di acquisto del bene capitalizzato al netto quindi del fondo di ammortamento (valore del bene al 1° resoconto patrimoniale permanente</t>
        </r>
      </text>
    </comment>
    <comment ref="E7" authorId="1">
      <text>
        <r>
          <rPr>
            <b/>
            <sz val="8"/>
            <rFont val="Tahoma"/>
            <family val="2"/>
          </rPr>
          <t>Colonna importi parziali (f.do di ammortamento):</t>
        </r>
        <r>
          <rPr>
            <sz val="8"/>
            <rFont val="Tahoma"/>
            <family val="2"/>
          </rPr>
          <t xml:space="preserve">
nella riga sotto l'importo del bene al netto del fondo di ammortamento indichiamo tra parentesi l'importo del fondo di ammortamento dei beni - cioè la quota ammortizzata nel corso degli anni</t>
        </r>
      </text>
    </comment>
    <comment ref="H38" authorId="2">
      <text>
        <r>
          <rPr>
            <sz val="8"/>
            <rFont val="Tahoma"/>
            <family val="2"/>
          </rPr>
          <t xml:space="preserve">IMPORTI A PAREGGIO PER VOCI NON PATRIMONIALI INSERITE AL TIT IV CAT. 1 O PER ACCERTAMENTI SENZA IL REGOLARE ATTO DI TRASFERIMENTO DI DIRITTI REALI  </t>
        </r>
      </text>
    </comment>
    <comment ref="I38" authorId="2">
      <text>
        <r>
          <rPr>
            <sz val="8"/>
            <rFont val="Tahoma"/>
            <family val="2"/>
          </rPr>
          <t>STORNO PRECEDENTE VOCE</t>
        </r>
      </text>
    </comment>
    <comment ref="C157" authorId="1">
      <text>
        <r>
          <rPr>
            <sz val="8"/>
            <rFont val="Tahoma"/>
            <family val="2"/>
          </rPr>
          <t xml:space="preserve">inserire l'importo al netto di plusvalenza relativo alla cessione di beni immobili il cui atto di trasferimento sarà stipulato l'esercizio successivo
</t>
        </r>
      </text>
    </comment>
    <comment ref="M47" authorId="3">
      <text>
        <r>
          <rPr>
            <sz val="8"/>
            <rFont val="Tahoma"/>
            <family val="2"/>
          </rPr>
          <t xml:space="preserve">
</t>
        </r>
        <r>
          <rPr>
            <sz val="10"/>
            <rFont val="Tahoma"/>
            <family val="2"/>
          </rPr>
          <t>scrivere sempre il dettaglio delle partecipazioni, num.mnd, anno, causale, importo singolo</t>
        </r>
      </text>
    </comment>
    <comment ref="M74" authorId="3">
      <text>
        <r>
          <rPr>
            <b/>
            <sz val="8"/>
            <rFont val="Tahoma"/>
            <family val="2"/>
          </rPr>
          <t xml:space="preserve">
SCORPORO DELL'IVA SERVIZI PRODUTTIVI
</t>
        </r>
        <r>
          <rPr>
            <sz val="10"/>
            <rFont val="Tahoma"/>
            <family val="2"/>
          </rPr>
          <t xml:space="preserve">bisognerebbe farsi dare dall'Ente il  dettaglio dei beni soggetti ad IVA (ft acquedotto, mensa..), così da inserirli senza iva in census e poi invece considerarla qui
</t>
        </r>
      </text>
    </comment>
    <comment ref="M137" authorId="3">
      <text>
        <r>
          <rPr>
            <sz val="10"/>
            <rFont val="Tahoma"/>
            <family val="2"/>
          </rPr>
          <t>DETTAGLIO MUTUI:
annotare la distinzione tra debito residuo cassa dd.pp. E ogni singolo altro Istituto…e giustificare anche le varie operazioni che si effettuano nell'anno così da avere sempre un quadro chiaro della situazione</t>
        </r>
        <r>
          <rPr>
            <sz val="8"/>
            <rFont val="Tahoma"/>
            <family val="2"/>
          </rPr>
          <t xml:space="preserve">
</t>
        </r>
      </text>
    </comment>
  </commentList>
</comments>
</file>

<file path=xl/sharedStrings.xml><?xml version="1.0" encoding="utf-8"?>
<sst xmlns="http://schemas.openxmlformats.org/spreadsheetml/2006/main" count="1406" uniqueCount="852">
  <si>
    <t>E24</t>
  </si>
  <si>
    <t>(nota 2)</t>
  </si>
  <si>
    <t>A II</t>
  </si>
  <si>
    <t>(nota 3)</t>
  </si>
  <si>
    <t>E26</t>
  </si>
  <si>
    <t>2) Trasferimenti di capitale dallo Stato</t>
  </si>
  <si>
    <t xml:space="preserve">     (tit. IV - cat. 2)</t>
  </si>
  <si>
    <t>3) Trasferimenti di capitale da regione</t>
  </si>
  <si>
    <t xml:space="preserve">     (tit. IV - cat. 3)</t>
  </si>
  <si>
    <t>5) Trasferimenti di capitale da altri soggetti</t>
  </si>
  <si>
    <t xml:space="preserve">    (tit. IV - cat. 5)</t>
  </si>
  <si>
    <t>A6</t>
  </si>
  <si>
    <t>(nota 5)</t>
  </si>
  <si>
    <t>+1E-7E</t>
  </si>
  <si>
    <t xml:space="preserve">    Totale trasferimenti di capitale (2+3+4+5)</t>
  </si>
  <si>
    <t>6) Riscossione di crediti (tit. IV - cat. 6)</t>
  </si>
  <si>
    <t xml:space="preserve">      Totale entrate da alienazioni di beni</t>
  </si>
  <si>
    <t>+1E</t>
  </si>
  <si>
    <t xml:space="preserve">      Totale entrate accensione prestiti</t>
  </si>
  <si>
    <t>TOTALE GENERALE DELL'ENTRATA</t>
  </si>
  <si>
    <t xml:space="preserve">    - Insussistenze del passivo</t>
  </si>
  <si>
    <t>E22</t>
  </si>
  <si>
    <t>(nota 7)</t>
  </si>
  <si>
    <t>nota 4</t>
  </si>
  <si>
    <t>nota 5</t>
  </si>
  <si>
    <t xml:space="preserve">    - Sopravvenienze attive</t>
  </si>
  <si>
    <t>E23</t>
  </si>
  <si>
    <t>(nota 8)</t>
  </si>
  <si>
    <t xml:space="preserve">    - Incrementi di immobilizzazioni per lavori</t>
  </si>
  <si>
    <t xml:space="preserve">      interni (costi capitalizzati)</t>
  </si>
  <si>
    <t>A7</t>
  </si>
  <si>
    <t>(nota 9)</t>
  </si>
  <si>
    <t xml:space="preserve">    - Variazioni nelle rimanenze di prodotti</t>
  </si>
  <si>
    <t xml:space="preserve">      in corso di lavorazione etc.</t>
  </si>
  <si>
    <t>A8</t>
  </si>
  <si>
    <t>NOTE</t>
  </si>
  <si>
    <t>PAGATO TITOLO II</t>
  </si>
  <si>
    <t xml:space="preserve">(1) - tra le altre rettifiche del risultato finanziario va considerata l'IVA a debito, compresa negli accertamenti finanziari del titolo III "Entrate extratributarie", per attività in regime d'impresa; l'ammontare dell'I.V.A per fatture da emettere </t>
  </si>
  <si>
    <t xml:space="preserve">        va riportato nel passivo del conto del patrimonio alla voce "Debiti per I.V.A" (C III), costituendo un debito verso l'erario a fronte del credito accertato al lordo d'I.V.A.;</t>
  </si>
  <si>
    <t xml:space="preserve">(2) - quando viene realizzata una plusvalenza (ad esempio per un provento da alienazione maggiore del valore netto dal conto del patrimonio), il valore relativo è portato in aumento nel conto economico (E 24); quando viene realizzata </t>
  </si>
  <si>
    <t xml:space="preserve">        una minusvalenza il valore relativo è portato in diminuzione nel conto economico (E 26);</t>
  </si>
  <si>
    <t>(3) - quando viene alienato un bene il valore risultante del conto del patrimonio va indicato in detrazione;</t>
  </si>
  <si>
    <t>(4) - va indicato il totale dei trasferimenti di capitali da Stato, regioni, province, comuni, aziende speciali, partecipate ed altre;</t>
  </si>
  <si>
    <t>(5) - proventi accertati per concessioni di edificare, per la quota finalizzata a spese correnti (sino al 30% del valore di 1E);</t>
  </si>
  <si>
    <t>(6) - va indicata la somma rimasta da riscuotere da terzi in conto competenza finanziaria;</t>
  </si>
  <si>
    <t>(7) - trattasi di minori debiti (minori residui passivi del conto del bilancio);</t>
  </si>
  <si>
    <t>(8) - trattasi di maggiori crediti (maggiori residui attivi dal conto del bilancio);</t>
  </si>
  <si>
    <t>DENOMINAZIONE</t>
  </si>
  <si>
    <t>DEN. INTERVENTO</t>
  </si>
  <si>
    <t>RESIDUI 
CONSERVATI</t>
  </si>
  <si>
    <t>riscossioni c/residui + c/compet.</t>
  </si>
  <si>
    <t>pagamenti c/residui + c/compet.</t>
  </si>
  <si>
    <t xml:space="preserve">(9) - i costi  capitalizzati  sono  costituiti  da  quella  parte  di  costi  (sostenuti  tra le spese "correnti" nel titolo I), per la produzione, in economia, di valori da porre, dal punto di vista economico, a carico di più esercizi; esempi di costi </t>
  </si>
  <si>
    <t xml:space="preserve">       capitalizzati sono costituiti da manutenzioni straordinarie effettuate da personale dell'ente, dalla produzione diretta  di software applicativo; a fine esercizio è necessario rilevare questa entità, contabilizzarle nell'attivo patrimoniale;</t>
  </si>
  <si>
    <t xml:space="preserve">       con il sistema dell'ammortamento i costi stessi saranno imputati agli esercizi in cui le unità prodotte verranno realizzate.</t>
  </si>
  <si>
    <t>PROSPETTO DI CONCILIAZIONE (SPESE)</t>
  </si>
  <si>
    <t>Impegni</t>
  </si>
  <si>
    <t>(1S+2S+3S+</t>
  </si>
  <si>
    <t>4S+5S+6S)</t>
  </si>
  <si>
    <t>(1S)</t>
  </si>
  <si>
    <t>(2S)</t>
  </si>
  <si>
    <t>(3S)</t>
  </si>
  <si>
    <t>(4S)</t>
  </si>
  <si>
    <t>(5S)</t>
  </si>
  <si>
    <t>(6S)</t>
  </si>
  <si>
    <t>(7S)</t>
  </si>
  <si>
    <t xml:space="preserve">1) Personale </t>
  </si>
  <si>
    <t>B9</t>
  </si>
  <si>
    <t>B10</t>
  </si>
  <si>
    <t>3) Prestazioni di servizi</t>
  </si>
  <si>
    <t>B12</t>
  </si>
  <si>
    <t>4) Utilizzo di beni di terzi</t>
  </si>
  <si>
    <t>B13</t>
  </si>
  <si>
    <t>5) Trasferimenti</t>
  </si>
  <si>
    <t xml:space="preserve">    di cui:</t>
  </si>
  <si>
    <t xml:space="preserve">    - Stato</t>
  </si>
  <si>
    <t>B14</t>
  </si>
  <si>
    <t xml:space="preserve">    - regione</t>
  </si>
  <si>
    <t xml:space="preserve">    - province e città metropolitane</t>
  </si>
  <si>
    <t xml:space="preserve">    - comuni ed unioni di comuni </t>
  </si>
  <si>
    <t xml:space="preserve">    - comunità montane</t>
  </si>
  <si>
    <t xml:space="preserve">    - aziende speciali e partecipate</t>
  </si>
  <si>
    <t>C19</t>
  </si>
  <si>
    <t xml:space="preserve">    - altri</t>
  </si>
  <si>
    <t>6) Interessi passivi ed oneri finanziari diversi</t>
  </si>
  <si>
    <t>D21</t>
  </si>
  <si>
    <t xml:space="preserve">7) Imposte e tasse </t>
  </si>
  <si>
    <t>B15</t>
  </si>
  <si>
    <t>8) Oneri straordinari dalla gestione corrente</t>
  </si>
  <si>
    <t>E28</t>
  </si>
  <si>
    <t xml:space="preserve">          Totale spese correnti</t>
  </si>
  <si>
    <t>C II</t>
  </si>
  <si>
    <t>-4S+5S</t>
  </si>
  <si>
    <t>verifica orizzontale ==&gt;&gt;</t>
  </si>
  <si>
    <t>1) Acquisizioni di beni immobili</t>
  </si>
  <si>
    <t xml:space="preserve">    a) pagamenti eseguiti</t>
  </si>
  <si>
    <t xml:space="preserve">    b) somme rimaste da pagare </t>
  </si>
  <si>
    <t>2) Espropri e servitù onerose</t>
  </si>
  <si>
    <t>A</t>
  </si>
  <si>
    <t xml:space="preserve">    b) somme rimaste da pagare</t>
  </si>
  <si>
    <t xml:space="preserve">5) Acquisizione di beni mobili, macchine ed </t>
  </si>
  <si>
    <t>+ (nota 3)</t>
  </si>
  <si>
    <t xml:space="preserve">    attrezzature tecnico-scientifiche</t>
  </si>
  <si>
    <t>6) Incarichi professionali esterni</t>
  </si>
  <si>
    <t xml:space="preserve">    a) pagamenti eseguiti </t>
  </si>
  <si>
    <t>7) Trasferimenti di capitale</t>
  </si>
  <si>
    <t xml:space="preserve">8) Partecipazioni azionarie </t>
  </si>
  <si>
    <t xml:space="preserve">9) Conferimenti di capitale </t>
  </si>
  <si>
    <t>10) Concessioni di crediti e anticipazioni</t>
  </si>
  <si>
    <t xml:space="preserve">         Totale spese in conto capitale</t>
  </si>
  <si>
    <t>1) Rimborso di anticipazioni di cassa</t>
  </si>
  <si>
    <t>- 1S</t>
  </si>
  <si>
    <t>2) Rimborso di finanziamenti a breve termine</t>
  </si>
  <si>
    <t>3) Rimborso di quota capitale di mutui e prestiti</t>
  </si>
  <si>
    <t>4) Rimborso di prestiti obbligazionari</t>
  </si>
  <si>
    <t>5) Rimborso di quota capitale di debiti pluriennali</t>
  </si>
  <si>
    <t xml:space="preserve">         Totale rimborso di prestiti</t>
  </si>
  <si>
    <t>- Variazioni nelle rimanenze di materie prime</t>
  </si>
  <si>
    <t xml:space="preserve">B I </t>
  </si>
  <si>
    <t xml:space="preserve">   e/o di beni di consumo</t>
  </si>
  <si>
    <t>- Quote di ammortamento dell'esercizio</t>
  </si>
  <si>
    <t>B16</t>
  </si>
  <si>
    <t xml:space="preserve">A </t>
  </si>
  <si>
    <t>- Accantonamento per svalutazione crediti</t>
  </si>
  <si>
    <t>E27</t>
  </si>
  <si>
    <t>- Inssussistenza dell'attivo</t>
  </si>
  <si>
    <t>E25</t>
  </si>
  <si>
    <t xml:space="preserve">NOTE </t>
  </si>
  <si>
    <t xml:space="preserve">        spensione d'I.V.A., va riportato nell'attivo del conto del patrimonio alla voce "Crediti per I.V.A." (B II 4), costituendo un credito verso l'erario a fronte del debito accertato al lordo d'I.V.A. per spese di funzionamento; </t>
  </si>
  <si>
    <t xml:space="preserve">(2) - L'importo corrispondente ai pagamenti in conto competenze del Titolo II "Spese in conto capitale" va riferito in aumento alla specifica "Immobilizzazione" dell'attivo; analogamente va operato per i pagamenti in conto residui; </t>
  </si>
  <si>
    <t xml:space="preserve">(3) - L'importo corrisponde alle somme rimaste da pagare in conto competenze del Titolo II "Spese in conto capitale": vale a dire che le somme da conservare nel conto finanziario delle competenze, a residuo passivo, vanno nell'attivo </t>
  </si>
  <si>
    <t>Immobilizz.
in corso</t>
  </si>
  <si>
    <t>Var meno
altre cause: 
ammort</t>
  </si>
  <si>
    <t xml:space="preserve">        riferite in aumento al conto d'ordine "Opere da realizzare" e nel passivo riferite in aumento al conto d'ordine "Impegni per opere da realizzare". I pagamenti disposti per spese del Titolo II, "Spese in conto capitale", in conto residui</t>
  </si>
  <si>
    <t xml:space="preserve">        esercizi precedenti, vanno riferiti in diminuzione nell'attivo e nel passivo ai suddetti conti d'ordine;</t>
  </si>
  <si>
    <t>(4) - L'importo impegnato  dell'intervento "concessioni di crediti ed anticipazioni" va riferito in aumento alla voce dell'Attivo AIII2 "Crediti verso partecipate", ove la concessione di crediti ed anticipazioni riguardi aziende speciali, control-</t>
  </si>
  <si>
    <t xml:space="preserve">        late e collegate; va riferito in aumento alla voce B II dell'attivo "Crediti" negli altri casi; </t>
  </si>
  <si>
    <t>(5) - Va indicata la somma rimasta da pagare a terzi in conto competenze finanziarie;</t>
  </si>
  <si>
    <t>(6) - L'ammortamento dell'esercizio (7S) va portato ad incremento del Fondo d'ammortamento e quindi in diminuzione del corrispondente valore dell'attivo (A);</t>
  </si>
  <si>
    <t xml:space="preserve">(7) - L'importo accantonato per svalutazione crediti, che non può costituire impegno nel conto del bilancio, va riferito nel conto del patrimonio in diminuzione  all'attivo  alla  voce "Immobilizzazioni finanziarie - crediti di dubbia esigibilità"   </t>
  </si>
  <si>
    <t>di cui conc.diverse</t>
  </si>
  <si>
    <t>III) Proventi da concessioni diverse</t>
  </si>
  <si>
    <t>1a) Alienaz. effettive di beni patrimon. Tit. IV cat.1</t>
  </si>
  <si>
    <t>1b) Proventi da concessioni diverse tit. IV cat. 1</t>
  </si>
  <si>
    <t>1c) Alienazione di beni patrimoniali tit. IV cat. 1</t>
  </si>
  <si>
    <t>nota 10</t>
  </si>
  <si>
    <t>(10) - si tratta di accertamenti per cessione future - da realizzarsi entro il 31.12. Dell'esercizio successivo</t>
  </si>
  <si>
    <t xml:space="preserve">         Accertamenti tit. IV cat. 1</t>
  </si>
  <si>
    <t>di cui
entrate non ricorrenti</t>
  </si>
  <si>
    <t>indicare pagamenti a residui</t>
  </si>
  <si>
    <t>7 bis</t>
  </si>
  <si>
    <t>NOTA SU TITOLO 2 INT. 7</t>
  </si>
  <si>
    <t xml:space="preserve">dovrebbe trattarsi di contributi erogati a privati, ditte, consorzi in conto capitale (danni alluvionali, contributi per costruz. Rete di </t>
  </si>
  <si>
    <t xml:space="preserve">distribuzione del gas .. Ecc) - siccome non sono di inerenza patrimoniale l'importo dei pagamenti </t>
  </si>
  <si>
    <t>non deve essere compreso nelle var. + da conto finanziario delle immobilizzazioni materiali</t>
  </si>
  <si>
    <t>ma confuisce nei trasferimenti per pareggiare con la cassa, poi si indica nelle var. meno da altre cause dei conferimenti (passivo del</t>
  </si>
  <si>
    <t>conto del patrimonio, ed infine la cifre che ho riportato in meno nei conferimenti confluisce nei proventi diversi del conto economico)</t>
  </si>
  <si>
    <t>Ente</t>
  </si>
  <si>
    <t>Esercizio</t>
  </si>
  <si>
    <t>cat A</t>
  </si>
  <si>
    <t>cat B</t>
  </si>
  <si>
    <t>cat C</t>
  </si>
  <si>
    <t>cat D</t>
  </si>
  <si>
    <t>cat E</t>
  </si>
  <si>
    <t>cat F</t>
  </si>
  <si>
    <t>cat G</t>
  </si>
  <si>
    <t>cat H</t>
  </si>
  <si>
    <t>MOBILI</t>
  </si>
  <si>
    <t>Quota amm</t>
  </si>
  <si>
    <t>Patr attuale</t>
  </si>
  <si>
    <t>Patr prec</t>
  </si>
  <si>
    <t>Var piu</t>
  </si>
  <si>
    <t>Var meno</t>
  </si>
  <si>
    <t>Var piu
altre cause</t>
  </si>
  <si>
    <t>Var meno altre cause</t>
  </si>
  <si>
    <t xml:space="preserve">                c) pagamenti a residui</t>
  </si>
  <si>
    <t>C- pagamenti titolo II int. 7</t>
  </si>
  <si>
    <t xml:space="preserve">        è possibile utilizzare l'accontonamento per "Fondo svalutazione crediti" con le modalità previste dal Regolamento di contabilità dell'ente;</t>
  </si>
  <si>
    <t>(8) - Minori crediti (minori residui attivi del conto del bilancio).</t>
  </si>
  <si>
    <t>dell'ente</t>
  </si>
  <si>
    <r>
      <t xml:space="preserve">Titolo I    </t>
    </r>
    <r>
      <rPr>
        <b/>
        <u val="single"/>
        <sz val="8"/>
        <rFont val="Arial"/>
        <family val="2"/>
      </rPr>
      <t>ENTRATE TRIBUTARIE</t>
    </r>
  </si>
  <si>
    <r>
      <t xml:space="preserve">Titolo II   </t>
    </r>
    <r>
      <rPr>
        <b/>
        <u val="single"/>
        <sz val="8"/>
        <rFont val="Arial"/>
        <family val="2"/>
      </rPr>
      <t>ENTRATE DA TRASFERIMENTI</t>
    </r>
  </si>
  <si>
    <r>
      <t xml:space="preserve">Titolo III   </t>
    </r>
    <r>
      <rPr>
        <b/>
        <u val="single"/>
        <sz val="8"/>
        <rFont val="Arial"/>
        <family val="2"/>
      </rPr>
      <t>ENTRATE EXTRATRIBUTARIE</t>
    </r>
  </si>
  <si>
    <r>
      <t xml:space="preserve">+1E </t>
    </r>
    <r>
      <rPr>
        <sz val="7"/>
        <rFont val="Arial"/>
        <family val="2"/>
      </rPr>
      <t>(nota 4)</t>
    </r>
  </si>
  <si>
    <r>
      <t xml:space="preserve">      </t>
    </r>
    <r>
      <rPr>
        <b/>
        <sz val="8"/>
        <rFont val="Arial"/>
        <family val="2"/>
      </rPr>
      <t>patrimoniali, trasf. di capitali ecc.</t>
    </r>
  </si>
  <si>
    <r>
      <t xml:space="preserve">Titolo VI   </t>
    </r>
    <r>
      <rPr>
        <b/>
        <u val="single"/>
        <sz val="8"/>
        <rFont val="Arial"/>
        <family val="2"/>
      </rPr>
      <t>SERVIZI PER CONTO TERZI</t>
    </r>
  </si>
  <si>
    <r>
      <t xml:space="preserve">Titolo I    </t>
    </r>
    <r>
      <rPr>
        <b/>
        <u val="single"/>
        <sz val="8"/>
        <rFont val="Arial"/>
        <family val="2"/>
      </rPr>
      <t>SPESE CORRENTI</t>
    </r>
  </si>
  <si>
    <r>
      <t xml:space="preserve">Titolo II    </t>
    </r>
    <r>
      <rPr>
        <b/>
        <u val="single"/>
        <sz val="8"/>
        <rFont val="Arial"/>
        <family val="2"/>
      </rPr>
      <t>SPESE IN CONTO CAPITALE</t>
    </r>
  </si>
  <si>
    <r>
      <t xml:space="preserve">Titolo III    </t>
    </r>
    <r>
      <rPr>
        <b/>
        <u val="single"/>
        <sz val="8"/>
        <rFont val="Arial"/>
        <family val="2"/>
      </rPr>
      <t>RIMBORSO DI PRESTITI</t>
    </r>
  </si>
  <si>
    <r>
      <t xml:space="preserve">Titolo IV    </t>
    </r>
    <r>
      <rPr>
        <b/>
        <u val="single"/>
        <sz val="8"/>
        <rFont val="Arial"/>
        <family val="2"/>
      </rPr>
      <t>SERVIZI PER C/TERZI</t>
    </r>
  </si>
  <si>
    <r>
      <t xml:space="preserve">         </t>
    </r>
    <r>
      <rPr>
        <b/>
        <u val="single"/>
        <sz val="8"/>
        <rFont val="Arial"/>
        <family val="2"/>
      </rPr>
      <t>TOTALE GENERALE DELLA SPESA</t>
    </r>
  </si>
  <si>
    <t>Importi Parziali</t>
  </si>
  <si>
    <t>Importi Totali</t>
  </si>
  <si>
    <t>Importi Complessivi</t>
  </si>
  <si>
    <t xml:space="preserve">     1) Proventi tributari</t>
  </si>
  <si>
    <t xml:space="preserve">     2) Proventi da trasferimenti </t>
  </si>
  <si>
    <t xml:space="preserve">     3) Proventi da servizi pubblici</t>
  </si>
  <si>
    <t xml:space="preserve">     4) Proventi da gestione patrimoniale</t>
  </si>
  <si>
    <t xml:space="preserve">     5) Proventi diversi</t>
  </si>
  <si>
    <t xml:space="preserve">     6) Proventi da concessioni di edificare</t>
  </si>
  <si>
    <t xml:space="preserve">     7) Incrementi di immobilizzazioni per lavori interni</t>
  </si>
  <si>
    <t xml:space="preserve">     8) Variazioni nelle rimanenze di prodotti in corso di</t>
  </si>
  <si>
    <t xml:space="preserve">           lavorazione, etc. (+/-)</t>
  </si>
  <si>
    <t xml:space="preserve">          Totale proventi della gestione (A)</t>
  </si>
  <si>
    <t xml:space="preserve">      9) Personale</t>
  </si>
  <si>
    <t xml:space="preserve">    10) Acquisto di materie prime e/o beni di consumo</t>
  </si>
  <si>
    <t xml:space="preserve">    11) Variazioni nelle rimanenze di materie prime e/o beni di </t>
  </si>
  <si>
    <t xml:space="preserve">          consumo (+/-)</t>
  </si>
  <si>
    <t xml:space="preserve">    12) Prestazioni di servizi</t>
  </si>
  <si>
    <t xml:space="preserve">    13) Utilizzo beni di terzi</t>
  </si>
  <si>
    <t xml:space="preserve">    14) Trasferimenti</t>
  </si>
  <si>
    <t xml:space="preserve">    15) Imposte e tasse </t>
  </si>
  <si>
    <t xml:space="preserve">    16) Quote di ammortamento d'esercizio</t>
  </si>
  <si>
    <t xml:space="preserve">          Totale costi di gestione (B)</t>
  </si>
  <si>
    <t>RISULTATO DELLA GESTIONE (A-B)</t>
  </si>
  <si>
    <t xml:space="preserve">     17) Utili </t>
  </si>
  <si>
    <t xml:space="preserve">     18) Interessi su capitale di dotazione</t>
  </si>
  <si>
    <t xml:space="preserve">     19) Trasferimenti ad aziende speciali e partecipate </t>
  </si>
  <si>
    <t xml:space="preserve">            Totale (C) (17+18-19)</t>
  </si>
  <si>
    <t>RISULTATO DELLA GESTIONE OPERATIVA (A-B+/-C)</t>
  </si>
  <si>
    <t xml:space="preserve">     20) Interessi attivi</t>
  </si>
  <si>
    <t xml:space="preserve">     21) Interessi passivi:</t>
  </si>
  <si>
    <t xml:space="preserve">           - su mutui e prestiti</t>
  </si>
  <si>
    <t xml:space="preserve">           - su obbligazioni</t>
  </si>
  <si>
    <t xml:space="preserve">           - su anticipazioni</t>
  </si>
  <si>
    <t xml:space="preserve">           - per altre cause</t>
  </si>
  <si>
    <t xml:space="preserve">          Totale (D) (20-21)</t>
  </si>
  <si>
    <t xml:space="preserve">      Proventi</t>
  </si>
  <si>
    <t xml:space="preserve">      22) Insussistenze del passivo</t>
  </si>
  <si>
    <t xml:space="preserve">      23) Sopravvenienze attive</t>
  </si>
  <si>
    <t xml:space="preserve">      24) Plusvalenze patrimoniali</t>
  </si>
  <si>
    <t xml:space="preserve">            Totale Proventi (e.1) (22+23+24)</t>
  </si>
  <si>
    <t xml:space="preserve">      Oneri</t>
  </si>
  <si>
    <t xml:space="preserve">      25) Insussistenze dell'attivo</t>
  </si>
  <si>
    <t xml:space="preserve">      26) Minusvalenze patrimoniali</t>
  </si>
  <si>
    <t xml:space="preserve">      27) Accantonamento per svalutazione crediti</t>
  </si>
  <si>
    <t xml:space="preserve">      28) Oneri straordinari</t>
  </si>
  <si>
    <t xml:space="preserve">             Totale (E) (e.1-e.2)</t>
  </si>
  <si>
    <t>RISULTATO ECONOMICO</t>
  </si>
  <si>
    <t>DELL'ESERCIZIO (A-B+/-C+/-D+/-E)</t>
  </si>
  <si>
    <t xml:space="preserve">                         ........................................, lì .............................</t>
  </si>
  <si>
    <t xml:space="preserve">      Timbro</t>
  </si>
  <si>
    <t>PROSPETTO DI CONCILIAZIONE (ENTRATA)</t>
  </si>
  <si>
    <t>di</t>
  </si>
  <si>
    <t>Compet.</t>
  </si>
  <si>
    <t>3) da regione per funz. delegate (tit. II - cat. 3)</t>
  </si>
  <si>
    <t>2) da regione                               (tit. II - cat. 2)</t>
  </si>
  <si>
    <t>1) da Stato                                   (tit. II - cat. 1)</t>
  </si>
  <si>
    <t>4) da org. Comun. e internazion. (tit. II - cat. 4)</t>
  </si>
  <si>
    <t>5) da altri enti settore pubblico    (tit. II - cat. 5)</t>
  </si>
  <si>
    <t>x opere demaniali</t>
  </si>
  <si>
    <t>x beni demaniali</t>
  </si>
  <si>
    <t xml:space="preserve">    partecip., dividendi di società (tit. III - cat. 4)</t>
  </si>
  <si>
    <r>
      <t xml:space="preserve">Titolo IV   </t>
    </r>
    <r>
      <rPr>
        <b/>
        <u val="single"/>
        <sz val="8"/>
        <rFont val="Arial"/>
        <family val="2"/>
      </rPr>
      <t>ENTRATE PER ALIENAZ. DI BENI</t>
    </r>
  </si>
  <si>
    <r>
      <t xml:space="preserve">                  </t>
    </r>
    <r>
      <rPr>
        <b/>
        <u val="single"/>
        <sz val="8"/>
        <rFont val="Arial"/>
        <family val="2"/>
      </rPr>
      <t>PATRIMON. TRASFERIMENTI DI</t>
    </r>
  </si>
  <si>
    <r>
      <t xml:space="preserve">                  </t>
    </r>
    <r>
      <rPr>
        <b/>
        <u val="single"/>
        <sz val="8"/>
        <rFont val="Arial"/>
        <family val="2"/>
      </rPr>
      <t>CAPITALI RISCOSS. DI CREDITI</t>
    </r>
  </si>
  <si>
    <t xml:space="preserve">4) Trasferimenti di capitale da altri enti del </t>
  </si>
  <si>
    <t xml:space="preserve">    settore pubblico (tit. IV - cat. 4)</t>
  </si>
  <si>
    <r>
      <t xml:space="preserve">Titolo V   </t>
    </r>
    <r>
      <rPr>
        <b/>
        <u val="single"/>
        <sz val="8"/>
        <rFont val="Arial"/>
        <family val="2"/>
      </rPr>
      <t>ENTRATE DA ACCENS. DI PRESTITI</t>
    </r>
  </si>
  <si>
    <t>2) Finanziam. a breve termine    (tit. V - cat. 2)</t>
  </si>
  <si>
    <t>1) Anticipazioni di cassa            (tit. V - cat- 1)</t>
  </si>
  <si>
    <t>3) Assunz. di mutui e prestiti      (tit. V - cat. 3)</t>
  </si>
  <si>
    <t>4) Emissione prestiti obbligaz.    (tit. V - cat. 4)</t>
  </si>
  <si>
    <t>2) Acquisti beni consumo e/o  materie prime</t>
  </si>
  <si>
    <t>3) Acquisto di beni specifici  realizz. economia</t>
  </si>
  <si>
    <t>4) Utilizzo beni  terzi per realizzaz. in economia</t>
  </si>
  <si>
    <t>Rif. C.P. Pass.</t>
  </si>
  <si>
    <t xml:space="preserve"> Risultato</t>
  </si>
  <si>
    <t>Risconti Attivi</t>
  </si>
  <si>
    <t>Ratei Passivi</t>
  </si>
  <si>
    <t>(1E+2E-3E-</t>
  </si>
  <si>
    <t>4E+5E-6E)</t>
  </si>
  <si>
    <t>di cui valore destinato a 
manutenzione ordinaria</t>
  </si>
  <si>
    <t>di cui per 
manutenzione ordinaria (30%)</t>
  </si>
  <si>
    <t>nota 6</t>
  </si>
  <si>
    <t>di cui spese per realizzazione</t>
  </si>
  <si>
    <t>DELTA</t>
  </si>
  <si>
    <t>opere straordinaria in economia</t>
  </si>
  <si>
    <t>BI</t>
  </si>
  <si>
    <t>AI 1</t>
  </si>
  <si>
    <t xml:space="preserve">    - Ricavi pluriennali</t>
  </si>
  <si>
    <t>BI-II</t>
  </si>
  <si>
    <t>BII3el</t>
  </si>
  <si>
    <t>4S+5S-6S)</t>
  </si>
  <si>
    <t>rettifica IVA a Credito</t>
  </si>
  <si>
    <t>per fatture da ricevere</t>
  </si>
  <si>
    <t>(1S-2S-3S+</t>
  </si>
  <si>
    <t>D+E</t>
  </si>
  <si>
    <t>n.2</t>
  </si>
  <si>
    <t>nota 3</t>
  </si>
  <si>
    <t>AIII 2</t>
  </si>
  <si>
    <t>AIII 4</t>
  </si>
  <si>
    <t>CIV</t>
  </si>
  <si>
    <t>CI1</t>
  </si>
  <si>
    <t>CI2</t>
  </si>
  <si>
    <t>CI3</t>
  </si>
  <si>
    <t>CI4</t>
  </si>
  <si>
    <t>BI(-)</t>
  </si>
  <si>
    <t>B11-</t>
  </si>
  <si>
    <t>B11+</t>
  </si>
  <si>
    <t>nota6</t>
  </si>
  <si>
    <t>nota7</t>
  </si>
  <si>
    <t>cod istat</t>
  </si>
  <si>
    <t>part IVA</t>
  </si>
  <si>
    <t>prov</t>
  </si>
  <si>
    <t>num delib</t>
  </si>
  <si>
    <t>day delib GG</t>
  </si>
  <si>
    <t>day delib MM</t>
  </si>
  <si>
    <t>day delib AAAA</t>
  </si>
  <si>
    <t>Abitanti</t>
  </si>
  <si>
    <t>Superficie</t>
  </si>
  <si>
    <t>fondo svalutazione crediti =</t>
  </si>
  <si>
    <t>nota8</t>
  </si>
  <si>
    <t>CONTO</t>
  </si>
  <si>
    <t>ECONOMICO</t>
  </si>
  <si>
    <t xml:space="preserve">                                                                                                      CONTO DEL PATRIMONIO (PASSIVO)         ESERCIZIO:  </t>
  </si>
  <si>
    <t>variazione</t>
  </si>
  <si>
    <t xml:space="preserve">                                                                                      CONTO DEL PATRIMONIO (ATTIVO) -      esercizio:  </t>
  </si>
  <si>
    <t>IMPORTI PARZIALI</t>
  </si>
  <si>
    <t>(F.DO AMM.TO)</t>
  </si>
  <si>
    <t>**</t>
  </si>
  <si>
    <t>var meno da conto finanziario cancellare la formula che riporta la casella sopra ed indicare la minor entrata</t>
  </si>
  <si>
    <t xml:space="preserve">** se i proventi da concessione per edificare sono tutti utilizzati al titolo primo della spesa,  nel conto del patrimonio passivo - conferimenti - </t>
  </si>
  <si>
    <t>in diminuzione nei proventi diversi (indicare la casella con segno negativo in  PROCONC L78)</t>
  </si>
  <si>
    <t>9- DEBITO RESIDUO MUTUI</t>
  </si>
  <si>
    <t>al 31.12. Scorso esercizio</t>
  </si>
  <si>
    <t>finale</t>
  </si>
  <si>
    <t>var +  (calcolo diretto)</t>
  </si>
  <si>
    <t>var - (calcolo diretto)</t>
  </si>
  <si>
    <t>immobili</t>
  </si>
  <si>
    <t>mobili</t>
  </si>
  <si>
    <t>MOBILI - cat. A</t>
  </si>
  <si>
    <t>AUTOMEZZI - cat. B</t>
  </si>
  <si>
    <t>APP.INFORM - cat. E</t>
  </si>
  <si>
    <t>4.</t>
  </si>
  <si>
    <t>3.</t>
  </si>
  <si>
    <t>2.</t>
  </si>
  <si>
    <t>1.</t>
  </si>
  <si>
    <t xml:space="preserve">immobili </t>
  </si>
  <si>
    <t xml:space="preserve">mobili </t>
  </si>
  <si>
    <t xml:space="preserve">immobilizzazioni in corso </t>
  </si>
  <si>
    <t>EVOLUZIONE IMMOBILIZZAZ. MATERIALI</t>
  </si>
  <si>
    <t xml:space="preserve">                  distribuzione patrimonio mobiliare</t>
  </si>
  <si>
    <t xml:space="preserve">                        distribuzione patrimonio immobiliare</t>
  </si>
  <si>
    <t>5.</t>
  </si>
  <si>
    <t>beni deman.-fabbric.impianti</t>
  </si>
  <si>
    <t>beni deman.-terreni</t>
  </si>
  <si>
    <t>terreni indisponibili</t>
  </si>
  <si>
    <t>terreni disponibili</t>
  </si>
  <si>
    <t>fabbricati indisponibili</t>
  </si>
  <si>
    <t>fabbricati disponibili</t>
  </si>
  <si>
    <t>6.</t>
  </si>
  <si>
    <t>LIBRI E VOLUMI - cat. F</t>
  </si>
  <si>
    <t>ATTREZZ.IMPIANTI - cat. D</t>
  </si>
  <si>
    <t xml:space="preserve">     10) Universalità di beni (libri e volumi) (F)</t>
  </si>
  <si>
    <t xml:space="preserve"> D1) beni ceduti con atto da regolarizzare</t>
  </si>
  <si>
    <t>E1) beni ceduti con atto da regolarizzare</t>
  </si>
  <si>
    <t>IMP. PARZ.</t>
  </si>
  <si>
    <t>conto economico attivo?            Si / no</t>
  </si>
  <si>
    <r>
      <t>COMUNE DI</t>
    </r>
    <r>
      <rPr>
        <i/>
        <sz val="12"/>
        <rFont val="DawnCastle"/>
        <family val="0"/>
      </rPr>
      <t>:</t>
    </r>
  </si>
  <si>
    <r>
      <t>ESERCIZIO</t>
    </r>
    <r>
      <rPr>
        <i/>
        <sz val="12"/>
        <rFont val="DawnCastle"/>
        <family val="0"/>
      </rPr>
      <t xml:space="preserve">: </t>
    </r>
  </si>
  <si>
    <t>IMMOBILI</t>
  </si>
  <si>
    <t>Importi</t>
  </si>
  <si>
    <t>IL RISULTATO ECONOMICO DI GESTIONE</t>
  </si>
  <si>
    <t>B</t>
  </si>
  <si>
    <t>risultato della gestione</t>
  </si>
  <si>
    <t>proventi ed oneri da aziende speciali e partecipale</t>
  </si>
  <si>
    <t>proventi ed oneri finanziari</t>
  </si>
  <si>
    <t>proventi ed oneri straordinari</t>
  </si>
  <si>
    <t>risultato economico d'esercizio</t>
  </si>
  <si>
    <t>IL RISULTATO DELLA GESTIONE</t>
  </si>
  <si>
    <t>B11</t>
  </si>
  <si>
    <t>proventi tributari</t>
  </si>
  <si>
    <t>proventi da trasferimenti</t>
  </si>
  <si>
    <t>proventi da servizi pubblici</t>
  </si>
  <si>
    <t>proventi da gestione patrimoniale</t>
  </si>
  <si>
    <t>proventi diversi</t>
  </si>
  <si>
    <t>proventi da concessioni di edificare</t>
  </si>
  <si>
    <t>incrementi di immobilizzazioni per lavori interni</t>
  </si>
  <si>
    <t>variazioni nelle rimanenze di prodotti in corso ..</t>
  </si>
  <si>
    <t>acquisto di materie prime e/o beni di consumo</t>
  </si>
  <si>
    <t>var.nelle rimanenze di materie prime e/o beni di cons.</t>
  </si>
  <si>
    <t>prestazione di servizi</t>
  </si>
  <si>
    <t>utilizzo di beni di terzi</t>
  </si>
  <si>
    <t>trasferimenti</t>
  </si>
  <si>
    <t>quote di ammortamento di esercizio</t>
  </si>
  <si>
    <t>PROVENTI DELLA GESTIONE</t>
  </si>
  <si>
    <t>COSTI DELLA GESTIONE</t>
  </si>
  <si>
    <t>RISULTATO DELLA GESTIONE</t>
  </si>
  <si>
    <t>A-B</t>
  </si>
  <si>
    <t>PROVENTI ED ONERI DI AZIENDE SPECIALI E PARTECIPATE</t>
  </si>
  <si>
    <t>utili</t>
  </si>
  <si>
    <t>interessi su capitali di dotaz.</t>
  </si>
  <si>
    <t>trasferimento ad aziende spec.</t>
  </si>
  <si>
    <t>totale</t>
  </si>
  <si>
    <t xml:space="preserve">RISULTATO DELLA GESTIONE OPERATIVA </t>
  </si>
  <si>
    <t>proventi ed oneri da aziende spec.e partecipate</t>
  </si>
  <si>
    <t>risultato della gestione operativa</t>
  </si>
  <si>
    <t>PROVENTI ED ONERI FINANZIARI</t>
  </si>
  <si>
    <t xml:space="preserve">interessi attivi </t>
  </si>
  <si>
    <t>interessi passivi</t>
  </si>
  <si>
    <t>PROVENTI ED ONERI STRAORDINARI</t>
  </si>
  <si>
    <t>1^alienaz.beni patr.</t>
  </si>
  <si>
    <t>E1</t>
  </si>
  <si>
    <t>proventi straordinari (+)</t>
  </si>
  <si>
    <t xml:space="preserve">E2 </t>
  </si>
  <si>
    <t>Oneri straordinari (-)</t>
  </si>
  <si>
    <t>E</t>
  </si>
  <si>
    <t>Risultato della gestione straordinaria</t>
  </si>
  <si>
    <t>entrate straordinarie in denaro</t>
  </si>
  <si>
    <t>donazioni in denaro</t>
  </si>
  <si>
    <t>donazioni in natura</t>
  </si>
  <si>
    <t>maggiori residui attivi da c.to bilancio</t>
  </si>
  <si>
    <t>totale sopravvenienze attive</t>
  </si>
  <si>
    <t>TOTALE ENTRATA</t>
  </si>
  <si>
    <t>SCORPORO DELLA VOCE SOPRAVVENIENZE ATTIVE PER L'ENTE IN ESAME</t>
  </si>
  <si>
    <t>SCORPORO DELLA VOCE INSUSSISTENZE DELL'ATTIVO PER L'ENTE IN ESAME</t>
  </si>
  <si>
    <t xml:space="preserve">minori residui attivi </t>
  </si>
  <si>
    <t>(non compr. Tit. IV cat.2,3,4,5)</t>
  </si>
  <si>
    <t>sopravvenienze passive varie</t>
  </si>
  <si>
    <t>maggiori residui passivi (non compr.tit.II)</t>
  </si>
  <si>
    <t>rettifiche negative su dati patrimoniali per
mandati non inerenti a migliorie patrim.</t>
  </si>
  <si>
    <t>TABELLA PROVENTI ED ONERI STRAORDINARI</t>
  </si>
  <si>
    <t>DATI FINANZIARI</t>
  </si>
  <si>
    <t>insussistenze del passivo</t>
  </si>
  <si>
    <t>sopravvenienze attive</t>
  </si>
  <si>
    <t>plusvalenze patrimoniali</t>
  </si>
  <si>
    <t>insussistenze dell'attivo</t>
  </si>
  <si>
    <t>minusvalenze patrimoniali</t>
  </si>
  <si>
    <t>accantonamento per svalutazione crediti</t>
  </si>
  <si>
    <t>oneri straordinari</t>
  </si>
  <si>
    <t xml:space="preserve">            Totale Oneri (e.2) (25+26+27+28)</t>
  </si>
  <si>
    <t>B- ammort.to finanz.attivo su conferimenti</t>
  </si>
  <si>
    <t>A- trasferimenti tit. I sp. Int. V</t>
  </si>
  <si>
    <t>B- trasferimenti tit. II int. VII</t>
  </si>
  <si>
    <t xml:space="preserve">quote di ammort.to di esercizio </t>
  </si>
  <si>
    <t>A- accertamenti di comp.za tit. III cat. V</t>
  </si>
  <si>
    <t>Fondo
Quota amm</t>
  </si>
  <si>
    <t>ATTENZIONE non modificare questa tabella (in OPUS BASE)altrimenti census non riesce a collocare gli importi nelle celle corrispondenti - VEDERE commenti in colonna A per inserimenti manuali importi, altri commenti per casi da trattare</t>
  </si>
  <si>
    <t>VERIFICA</t>
  </si>
  <si>
    <t>TOTALE IMPEGNI SPESE CORRENTI</t>
  </si>
  <si>
    <t>TOTALE IMPEGNI SPESE C/CAPITALE</t>
  </si>
  <si>
    <t xml:space="preserve">CATEGORIA </t>
  </si>
  <si>
    <t>RESIDUI
CONSERVATI</t>
  </si>
  <si>
    <t>EVENTUALI PAGAMENTI ALL'INTERVENTO 7 O SIMILI (CONTRIBUTI A TERZI) ---- DA INDICARE ANCHE NEL FOGLIO "TABULATO DETT. USCITA"</t>
  </si>
  <si>
    <t>EFFETTIVO PAGATO DEL TITOLO II  PATRIMONIALIZZABILE</t>
  </si>
  <si>
    <t>Var piu tot (tit1+tit.2)</t>
  </si>
  <si>
    <t>Var piu fin (tit.2)</t>
  </si>
  <si>
    <t>Var piu
altre cause (tit.1)</t>
  </si>
  <si>
    <t>SOPRAVVENIENZE ATTIVE</t>
  </si>
  <si>
    <t>INSUSSISTENZE DELL'ATTIVO</t>
  </si>
  <si>
    <t xml:space="preserve">             a) banche </t>
  </si>
  <si>
    <t xml:space="preserve">              b) Cassa Depositi e Prestiti  </t>
  </si>
  <si>
    <t>banche</t>
  </si>
  <si>
    <t>3^ assunz. Mutui cdp</t>
  </si>
  <si>
    <t>ACCERTAMENTI COMPET.</t>
  </si>
  <si>
    <t>3^ TRIB.SPEC.</t>
  </si>
  <si>
    <t>IMPORTI</t>
  </si>
  <si>
    <t>CONSISTENZA</t>
  </si>
  <si>
    <t xml:space="preserve">VARIAZIONI DA </t>
  </si>
  <si>
    <t>VARIAZIONI DA</t>
  </si>
  <si>
    <t>PARZIALI</t>
  </si>
  <si>
    <t>INIZIALE</t>
  </si>
  <si>
    <t>C/FINANZIARIO</t>
  </si>
  <si>
    <t>ALTRE CAUSE (amm+rett.ext)</t>
  </si>
  <si>
    <t>FINALE</t>
  </si>
  <si>
    <t>+</t>
  </si>
  <si>
    <t>-</t>
  </si>
  <si>
    <t xml:space="preserve">       1) Costi pluriennali capitalizzati </t>
  </si>
  <si>
    <t xml:space="preserve">            (relativo fondo di ammortamento in detrazione)</t>
  </si>
  <si>
    <t>Totale</t>
  </si>
  <si>
    <t xml:space="preserve">       1) Beni demaniali - Fabbricati ed Impianti</t>
  </si>
  <si>
    <t xml:space="preserve">       1a) Beni demaniali - Terreni</t>
  </si>
  <si>
    <t xml:space="preserve">       2) Terreni (patrimonio indisponibile)</t>
  </si>
  <si>
    <t xml:space="preserve">       3) Terreni (patrimonio disponibile)</t>
  </si>
  <si>
    <t xml:space="preserve">       4) Fabbricati (patrimonio indisponibile)</t>
  </si>
  <si>
    <t xml:space="preserve">       5) Fabbricati (patrimonio disponibile)</t>
  </si>
  <si>
    <t xml:space="preserve">       6) Macchinari, attrezzature e impianti (D)</t>
  </si>
  <si>
    <t xml:space="preserve">       7) Attrezzature e sistemi informatici (E)</t>
  </si>
  <si>
    <t xml:space="preserve">       8) Automezzi e motomezzi (B)</t>
  </si>
  <si>
    <t xml:space="preserve">       9) Mobili e macchine d'ufficio (A)</t>
  </si>
  <si>
    <t xml:space="preserve"> </t>
  </si>
  <si>
    <t xml:space="preserve">     12) Diritti reali su beni di terzi </t>
  </si>
  <si>
    <t xml:space="preserve">     13) Immobilizzazioni in corso</t>
  </si>
  <si>
    <t xml:space="preserve">       1) Partecipazioni in:</t>
  </si>
  <si>
    <t xml:space="preserve">            a) imprese controllate</t>
  </si>
  <si>
    <t xml:space="preserve">            b) imprese collegate</t>
  </si>
  <si>
    <t xml:space="preserve">            c) altre imprese</t>
  </si>
  <si>
    <t xml:space="preserve">       2) Crediti verso: </t>
  </si>
  <si>
    <t xml:space="preserve">       3) Titoli (investimenti a medio e lungo termine)</t>
  </si>
  <si>
    <t xml:space="preserve">       4) Crediti di dubbia esigibilità </t>
  </si>
  <si>
    <t xml:space="preserve">            (detratto il fondo svalutazione crediti)</t>
  </si>
  <si>
    <t xml:space="preserve">       5) Crediti per depositi cauzionali</t>
  </si>
  <si>
    <t>TOTALE IMMOBILIZZAZIONI</t>
  </si>
  <si>
    <t xml:space="preserve">        1) Verso contribuenti</t>
  </si>
  <si>
    <t xml:space="preserve">        2) Verso enti del settore pubblico allargato</t>
  </si>
  <si>
    <t xml:space="preserve">             a) Stato         - correnti</t>
  </si>
  <si>
    <t xml:space="preserve">                                  - capitale</t>
  </si>
  <si>
    <t xml:space="preserve">             b) Regione    - correnti</t>
  </si>
  <si>
    <t xml:space="preserve">             c) Altri           - correnti</t>
  </si>
  <si>
    <t xml:space="preserve">        3) Verso debitori diversi</t>
  </si>
  <si>
    <t xml:space="preserve">             a) verso utenti di servizi pubblici</t>
  </si>
  <si>
    <t xml:space="preserve">             b) verso utenti di beni patrimoniali</t>
  </si>
  <si>
    <t xml:space="preserve">             c) verso altri  - correnti</t>
  </si>
  <si>
    <t xml:space="preserve">                                   - capitale</t>
  </si>
  <si>
    <t xml:space="preserve">             d) da alienazioni patrimoniali </t>
  </si>
  <si>
    <t xml:space="preserve">             e) per somme corrisposte c/terzi</t>
  </si>
  <si>
    <t xml:space="preserve">        4) Crediti per I.V.A.</t>
  </si>
  <si>
    <t xml:space="preserve">        5) Per depositi </t>
  </si>
  <si>
    <t xml:space="preserve">             a) banche e casse depositi e prestiti</t>
  </si>
  <si>
    <t xml:space="preserve">             a) Cassa Depositi e Prestiti  </t>
  </si>
  <si>
    <t xml:space="preserve">       1) Titoli</t>
  </si>
  <si>
    <t xml:space="preserve">       1) Fondo di cassa</t>
  </si>
  <si>
    <t xml:space="preserve">       2) Depositi bancari</t>
  </si>
  <si>
    <t xml:space="preserve">                   TOTALE ATTIVO CIRCOLANTE</t>
  </si>
  <si>
    <t>I )      Ratei attivi</t>
  </si>
  <si>
    <t>II)      Risconti attivi</t>
  </si>
  <si>
    <t xml:space="preserve">                   TOTALE RATEI E RISCONTI</t>
  </si>
  <si>
    <t xml:space="preserve">             TOTALE DELL'ATTIVO (A+B+C)</t>
  </si>
  <si>
    <t>Conti d'Ordine</t>
  </si>
  <si>
    <t xml:space="preserve">                   TOTALE CONTI D'ORDINE</t>
  </si>
  <si>
    <t>ALTRE CAUSE</t>
  </si>
  <si>
    <t>I)   Netto patrimoniale</t>
  </si>
  <si>
    <t>II)  Netto da beni demaniali</t>
  </si>
  <si>
    <t xml:space="preserve">     TOTALE PATRIMONIO NETTO IN LIRE</t>
  </si>
  <si>
    <t xml:space="preserve">     TOTALE PATRIMONIO NETTO IN EURO</t>
  </si>
  <si>
    <t>I)   Conferimenti da trasferimenti in c/capitale</t>
  </si>
  <si>
    <t>II)  Conferimenti da concessioni di edificare</t>
  </si>
  <si>
    <t xml:space="preserve">                     TOTALE CONFERIMENTI</t>
  </si>
  <si>
    <t>cat AF</t>
  </si>
  <si>
    <t>cat AT</t>
  </si>
  <si>
    <t>cat BF</t>
  </si>
  <si>
    <t>cat BT</t>
  </si>
  <si>
    <t>cat CF</t>
  </si>
  <si>
    <t>cat CT</t>
  </si>
  <si>
    <t>cat EF</t>
  </si>
  <si>
    <t>cat ET</t>
  </si>
  <si>
    <t>cat FF</t>
  </si>
  <si>
    <t>cat FT</t>
  </si>
  <si>
    <t xml:space="preserve">      1) per finanziamenti a breve termine</t>
  </si>
  <si>
    <t xml:space="preserve">      2) per mutui e prestiti</t>
  </si>
  <si>
    <t xml:space="preserve">      3) per prestiti obbligazionari</t>
  </si>
  <si>
    <t xml:space="preserve">      4) per debiti pluriennali</t>
  </si>
  <si>
    <t xml:space="preserve">       1) imprese controllate</t>
  </si>
  <si>
    <t xml:space="preserve">       2) imprese collegate</t>
  </si>
  <si>
    <t xml:space="preserve">       3) altri (aziende speciali, consorzi, istituzioni)</t>
  </si>
  <si>
    <t>TOTALE DEBITI</t>
  </si>
  <si>
    <t>I)    Ratei passivi</t>
  </si>
  <si>
    <t>II)   Risconti passivi</t>
  </si>
  <si>
    <t>TOTALE RATEI E RISCONTI</t>
  </si>
  <si>
    <t>TOTALE DEL PASSIVO (A+B+C+D)</t>
  </si>
  <si>
    <t>TOTALE CONTI D'ORDINE</t>
  </si>
  <si>
    <t>..........................................................., lì ..................................</t>
  </si>
  <si>
    <t>Timbro</t>
  </si>
  <si>
    <t>dell'Ente</t>
  </si>
  <si>
    <t xml:space="preserve">                                            _______________________                   ________________________                        __________________________</t>
  </si>
  <si>
    <t/>
  </si>
  <si>
    <t xml:space="preserve">       ____________________________                       _____________________________                    ________________________________</t>
  </si>
  <si>
    <r>
      <t xml:space="preserve">A)  </t>
    </r>
    <r>
      <rPr>
        <b/>
        <u val="single"/>
        <sz val="10"/>
        <rFont val="Arial"/>
        <family val="2"/>
      </rPr>
      <t>IMMOBILIZZAZIONI</t>
    </r>
  </si>
  <si>
    <r>
      <t xml:space="preserve">I)      </t>
    </r>
    <r>
      <rPr>
        <u val="single"/>
        <sz val="10"/>
        <rFont val="Arial"/>
        <family val="2"/>
      </rPr>
      <t>IMMOBILIZZAZIONI IMMATERIALI</t>
    </r>
  </si>
  <si>
    <r>
      <t xml:space="preserve">II     </t>
    </r>
    <r>
      <rPr>
        <u val="single"/>
        <sz val="10"/>
        <rFont val="Arial"/>
        <family val="2"/>
      </rPr>
      <t xml:space="preserve"> IMMOBILIZZAZIONI MATERIALI</t>
    </r>
  </si>
  <si>
    <r>
      <t xml:space="preserve">III    </t>
    </r>
    <r>
      <rPr>
        <u val="single"/>
        <sz val="10"/>
        <rFont val="Arial"/>
        <family val="2"/>
      </rPr>
      <t>IMMOBILIZZAZIONI FINANZIARIE</t>
    </r>
  </si>
  <si>
    <r>
      <t xml:space="preserve">B)  </t>
    </r>
    <r>
      <rPr>
        <b/>
        <u val="single"/>
        <sz val="10"/>
        <rFont val="Arial"/>
        <family val="2"/>
      </rPr>
      <t>ATTIVO CIRCOLANTE</t>
    </r>
  </si>
  <si>
    <r>
      <t xml:space="preserve">I)      </t>
    </r>
    <r>
      <rPr>
        <u val="single"/>
        <sz val="10"/>
        <rFont val="Arial"/>
        <family val="2"/>
      </rPr>
      <t>RIMANENZE</t>
    </r>
  </si>
  <si>
    <r>
      <t xml:space="preserve">II)     </t>
    </r>
    <r>
      <rPr>
        <u val="single"/>
        <sz val="10"/>
        <rFont val="Arial"/>
        <family val="2"/>
      </rPr>
      <t>CREDITI</t>
    </r>
  </si>
  <si>
    <r>
      <t xml:space="preserve">III    </t>
    </r>
    <r>
      <rPr>
        <u val="single"/>
        <sz val="10"/>
        <rFont val="Arial"/>
        <family val="2"/>
      </rPr>
      <t>ATTIVITA' FINANZIARIE CHE NON</t>
    </r>
  </si>
  <si>
    <r>
      <t xml:space="preserve">      </t>
    </r>
    <r>
      <rPr>
        <u val="single"/>
        <sz val="10"/>
        <rFont val="Arial"/>
        <family val="2"/>
      </rPr>
      <t xml:space="preserve"> COSTITUISCONO IMMOBILIZZI</t>
    </r>
  </si>
  <si>
    <r>
      <t xml:space="preserve">IV   </t>
    </r>
    <r>
      <rPr>
        <u val="single"/>
        <sz val="10"/>
        <rFont val="Arial"/>
        <family val="2"/>
      </rPr>
      <t xml:space="preserve"> DISPONIBILITA' LIQUIDE</t>
    </r>
  </si>
  <si>
    <r>
      <t xml:space="preserve">C)  </t>
    </r>
    <r>
      <rPr>
        <b/>
        <u val="single"/>
        <sz val="10"/>
        <rFont val="Arial"/>
        <family val="2"/>
      </rPr>
      <t>RATEI E RISCONTI</t>
    </r>
  </si>
  <si>
    <r>
      <t xml:space="preserve">D)  </t>
    </r>
    <r>
      <rPr>
        <b/>
        <u val="single"/>
        <sz val="10"/>
        <rFont val="Arial"/>
        <family val="2"/>
      </rPr>
      <t>OPERE DA REALIZZARE</t>
    </r>
  </si>
  <si>
    <r>
      <t xml:space="preserve">E)  </t>
    </r>
    <r>
      <rPr>
        <b/>
        <u val="single"/>
        <sz val="10"/>
        <rFont val="Arial"/>
        <family val="2"/>
      </rPr>
      <t>BENI CONFERITI IN AZIENDE SPECIALI</t>
    </r>
  </si>
  <si>
    <t>ATTENZIONE SE  LA CIFRA FOSSE NEGATIVA SPOSTA LA FORMULA DALLE</t>
  </si>
  <si>
    <t>SOPRAVVENIENZE ATTIVE ALLE INSUSSISTENZE DELL'ATTIVO</t>
  </si>
  <si>
    <t>(I39-I26-I28-I30-132-I34)</t>
  </si>
  <si>
    <r>
      <t xml:space="preserve">F)  </t>
    </r>
    <r>
      <rPr>
        <b/>
        <u val="single"/>
        <sz val="10"/>
        <rFont val="Arial"/>
        <family val="2"/>
      </rPr>
      <t>BENI DI TERZI</t>
    </r>
  </si>
  <si>
    <r>
      <t xml:space="preserve">A) </t>
    </r>
    <r>
      <rPr>
        <b/>
        <u val="single"/>
        <sz val="10"/>
        <rFont val="Arial"/>
        <family val="2"/>
      </rPr>
      <t xml:space="preserve"> PATRIMONIO NETTO</t>
    </r>
  </si>
  <si>
    <r>
      <t xml:space="preserve">B)  </t>
    </r>
    <r>
      <rPr>
        <b/>
        <u val="single"/>
        <sz val="10"/>
        <rFont val="Arial"/>
        <family val="2"/>
      </rPr>
      <t>CONFERIMENTI</t>
    </r>
  </si>
  <si>
    <r>
      <t xml:space="preserve">C)  </t>
    </r>
    <r>
      <rPr>
        <b/>
        <u val="single"/>
        <sz val="10"/>
        <rFont val="Arial"/>
        <family val="2"/>
      </rPr>
      <t>DEBITI</t>
    </r>
  </si>
  <si>
    <r>
      <t xml:space="preserve">I)    </t>
    </r>
    <r>
      <rPr>
        <u val="single"/>
        <sz val="10"/>
        <rFont val="Arial"/>
        <family val="2"/>
      </rPr>
      <t>Debiti di finanziamento</t>
    </r>
  </si>
  <si>
    <r>
      <t xml:space="preserve">II)    </t>
    </r>
    <r>
      <rPr>
        <u val="single"/>
        <sz val="10"/>
        <rFont val="Arial"/>
        <family val="2"/>
      </rPr>
      <t>Debiti di funzionamento</t>
    </r>
  </si>
  <si>
    <r>
      <t xml:space="preserve">III)   </t>
    </r>
    <r>
      <rPr>
        <u val="single"/>
        <sz val="10"/>
        <rFont val="Arial"/>
        <family val="2"/>
      </rPr>
      <t>Debiti per IVA</t>
    </r>
  </si>
  <si>
    <r>
      <t xml:space="preserve">IV)  </t>
    </r>
    <r>
      <rPr>
        <u val="single"/>
        <sz val="10"/>
        <rFont val="Arial"/>
        <family val="2"/>
      </rPr>
      <t>Debiti per anticipazioni di cassa</t>
    </r>
  </si>
  <si>
    <r>
      <t xml:space="preserve">V)  </t>
    </r>
    <r>
      <rPr>
        <u val="single"/>
        <sz val="10"/>
        <rFont val="Arial"/>
        <family val="2"/>
      </rPr>
      <t xml:space="preserve"> Debiti per somme anticipate da terzi</t>
    </r>
  </si>
  <si>
    <t>SI</t>
  </si>
  <si>
    <r>
      <t xml:space="preserve">VI)  </t>
    </r>
    <r>
      <rPr>
        <u val="single"/>
        <sz val="10"/>
        <rFont val="Arial"/>
        <family val="2"/>
      </rPr>
      <t>Debiti verso:</t>
    </r>
  </si>
  <si>
    <r>
      <t xml:space="preserve">VII)  </t>
    </r>
    <r>
      <rPr>
        <u val="single"/>
        <sz val="10"/>
        <rFont val="Arial"/>
        <family val="2"/>
      </rPr>
      <t xml:space="preserve">Altri debiti </t>
    </r>
  </si>
  <si>
    <r>
      <t xml:space="preserve">D)  </t>
    </r>
    <r>
      <rPr>
        <b/>
        <u val="single"/>
        <sz val="10"/>
        <rFont val="Arial"/>
        <family val="2"/>
      </rPr>
      <t>RATEI E RISCONTI</t>
    </r>
  </si>
  <si>
    <r>
      <t xml:space="preserve">     </t>
    </r>
    <r>
      <rPr>
        <b/>
        <u val="single"/>
        <sz val="10"/>
        <rFont val="Arial"/>
        <family val="2"/>
      </rPr>
      <t xml:space="preserve"> CONTI D'ORDINE</t>
    </r>
  </si>
  <si>
    <r>
      <t xml:space="preserve">E)  </t>
    </r>
    <r>
      <rPr>
        <b/>
        <u val="single"/>
        <sz val="10"/>
        <rFont val="Arial"/>
        <family val="2"/>
      </rPr>
      <t>IMPEGNI OPERE DA REALIZZARE</t>
    </r>
  </si>
  <si>
    <r>
      <t xml:space="preserve">F)  </t>
    </r>
    <r>
      <rPr>
        <b/>
        <u val="single"/>
        <sz val="10"/>
        <rFont val="Arial"/>
        <family val="2"/>
      </rPr>
      <t>CONFERIMENTI IN AZIENDE SPECIALI</t>
    </r>
  </si>
  <si>
    <r>
      <t xml:space="preserve">G)  </t>
    </r>
    <r>
      <rPr>
        <b/>
        <u val="single"/>
        <sz val="10"/>
        <rFont val="Arial"/>
        <family val="2"/>
      </rPr>
      <t>BENI DI TERZI</t>
    </r>
  </si>
  <si>
    <r>
      <t xml:space="preserve">A)  </t>
    </r>
    <r>
      <rPr>
        <b/>
        <u val="single"/>
        <sz val="10"/>
        <rFont val="Arial Narrow"/>
        <family val="2"/>
      </rPr>
      <t>PROVENTI DELLA GESTIONE</t>
    </r>
  </si>
  <si>
    <r>
      <t xml:space="preserve">B)  </t>
    </r>
    <r>
      <rPr>
        <u val="single"/>
        <sz val="10"/>
        <rFont val="Arial Narrow"/>
        <family val="2"/>
      </rPr>
      <t>COSTI DELLA GESTIONE</t>
    </r>
  </si>
  <si>
    <r>
      <t xml:space="preserve">C)  </t>
    </r>
    <r>
      <rPr>
        <u val="single"/>
        <sz val="10"/>
        <rFont val="Arial Narrow"/>
        <family val="2"/>
      </rPr>
      <t>PROVENTI E ONERI DA AZIENDE</t>
    </r>
  </si>
  <si>
    <r>
      <t xml:space="preserve">      </t>
    </r>
    <r>
      <rPr>
        <u val="single"/>
        <sz val="10"/>
        <rFont val="Arial Narrow"/>
        <family val="2"/>
      </rPr>
      <t>SPECIALI PARTECIPATE</t>
    </r>
  </si>
  <si>
    <r>
      <t xml:space="preserve">D)  </t>
    </r>
    <r>
      <rPr>
        <u val="single"/>
        <sz val="10"/>
        <rFont val="Arial Narrow"/>
        <family val="2"/>
      </rPr>
      <t>PROVENTI ED ONERI FINANZIARI</t>
    </r>
  </si>
  <si>
    <r>
      <t xml:space="preserve">E)  </t>
    </r>
    <r>
      <rPr>
        <u val="single"/>
        <sz val="10"/>
        <rFont val="Arial Narrow"/>
        <family val="2"/>
      </rPr>
      <t>PROVENTI ED ONERI STRAORDINARI</t>
    </r>
  </si>
  <si>
    <t xml:space="preserve">     dell'ente                              Il Segretario                             Il Legale rappresentante dell'Ente                 Il Responsabile del servizio finanziario</t>
  </si>
  <si>
    <r>
      <t>(1) - Tra le rettifiche del risultato finanziario va considerata l'I.V.A. a credito, compresa negli impegni finanziari del titolo I "Spese correnti", per attività in regime d'impresa; l'ammontare dell'I.V.A. per fatture da ricevere o registrate in s</t>
    </r>
    <r>
      <rPr>
        <u val="single"/>
        <sz val="10"/>
        <rFont val="Arial Narrow"/>
        <family val="2"/>
      </rPr>
      <t>o</t>
    </r>
    <r>
      <rPr>
        <sz val="10"/>
        <rFont val="Arial Narrow"/>
        <family val="2"/>
      </rPr>
      <t xml:space="preserve"> </t>
    </r>
  </si>
  <si>
    <t xml:space="preserve">                                        Il Segretario                                                      Il Legale rappresentante dell'Ente                                      Il Responsabile del servizio finanziario</t>
  </si>
  <si>
    <r>
      <t xml:space="preserve">I)    </t>
    </r>
    <r>
      <rPr>
        <u val="single"/>
        <sz val="12"/>
        <rFont val="News Gothic Condensed"/>
        <family val="2"/>
      </rPr>
      <t>Debiti di finanziamento</t>
    </r>
  </si>
  <si>
    <r>
      <t xml:space="preserve">II)    </t>
    </r>
    <r>
      <rPr>
        <u val="single"/>
        <sz val="12"/>
        <rFont val="News Gothic Condensed"/>
        <family val="2"/>
      </rPr>
      <t>Debiti di funzionamento</t>
    </r>
  </si>
  <si>
    <r>
      <t xml:space="preserve">III)   </t>
    </r>
    <r>
      <rPr>
        <u val="single"/>
        <sz val="12"/>
        <rFont val="News Gothic Condensed"/>
        <family val="2"/>
      </rPr>
      <t>Debiti per IVA</t>
    </r>
  </si>
  <si>
    <r>
      <t xml:space="preserve">IV)  </t>
    </r>
    <r>
      <rPr>
        <u val="single"/>
        <sz val="12"/>
        <rFont val="News Gothic Condensed"/>
        <family val="2"/>
      </rPr>
      <t>Debiti per anticipazioni di cassa</t>
    </r>
  </si>
  <si>
    <r>
      <t xml:space="preserve">V)  </t>
    </r>
    <r>
      <rPr>
        <u val="single"/>
        <sz val="12"/>
        <rFont val="News Gothic Condensed"/>
        <family val="2"/>
      </rPr>
      <t xml:space="preserve"> Debiti per somme anticipate da terzi</t>
    </r>
  </si>
  <si>
    <r>
      <t xml:space="preserve">VI)  </t>
    </r>
    <r>
      <rPr>
        <u val="single"/>
        <sz val="12"/>
        <rFont val="News Gothic Condensed"/>
        <family val="2"/>
      </rPr>
      <t>Debiti verso:</t>
    </r>
  </si>
  <si>
    <r>
      <t xml:space="preserve">VII)  </t>
    </r>
    <r>
      <rPr>
        <u val="single"/>
        <sz val="12"/>
        <rFont val="News Gothic Condensed"/>
        <family val="2"/>
      </rPr>
      <t xml:space="preserve">Altri debiti </t>
    </r>
  </si>
  <si>
    <r>
      <t xml:space="preserve">III    </t>
    </r>
    <r>
      <rPr>
        <u val="single"/>
        <sz val="11"/>
        <rFont val="Arial"/>
        <family val="2"/>
      </rPr>
      <t>IMMOBILIZZAZIONI FINANZIARIE</t>
    </r>
  </si>
  <si>
    <r>
      <t xml:space="preserve">II     </t>
    </r>
    <r>
      <rPr>
        <u val="single"/>
        <sz val="11"/>
        <rFont val="Arial"/>
        <family val="2"/>
      </rPr>
      <t xml:space="preserve"> IMMOBILIZZAZIONI MATERIALI</t>
    </r>
  </si>
  <si>
    <r>
      <t xml:space="preserve">I)      </t>
    </r>
    <r>
      <rPr>
        <u val="single"/>
        <sz val="11"/>
        <rFont val="Arial"/>
        <family val="2"/>
      </rPr>
      <t>IMMOBILIZZAZIONI IMMATERIALI</t>
    </r>
  </si>
  <si>
    <r>
      <t xml:space="preserve">                                     </t>
    </r>
    <r>
      <rPr>
        <sz val="8"/>
        <rFont val="Arial"/>
        <family val="2"/>
      </rPr>
      <t xml:space="preserve">                                                  Il Segretario                                            Il Legale rappresentante dell'Ente                       Il Responsabile del servizio finanziario</t>
    </r>
  </si>
  <si>
    <t>TITOLO</t>
  </si>
  <si>
    <t>TOTALE</t>
  </si>
  <si>
    <t>1^ stato corr.</t>
  </si>
  <si>
    <t>2^ regione cor.</t>
  </si>
  <si>
    <t>3^ regione f.d. corr</t>
  </si>
  <si>
    <t>5^ altri s.pub.corr.</t>
  </si>
  <si>
    <t>1^ prov.serv.pubb.</t>
  </si>
  <si>
    <t>2^prov.beni ente</t>
  </si>
  <si>
    <t>3^ inter.su anticip.</t>
  </si>
  <si>
    <t>5^ proventi diversi</t>
  </si>
  <si>
    <t>2^stato capitale</t>
  </si>
  <si>
    <t>3^ regione capit.</t>
  </si>
  <si>
    <t>4^ altri s.p. cap.</t>
  </si>
  <si>
    <t>5^ altri sogg.capit.</t>
  </si>
  <si>
    <t>4^ organi comunit.</t>
  </si>
  <si>
    <t>4^ utili da az.spec.</t>
  </si>
  <si>
    <t>1^ anticip.cassa</t>
  </si>
  <si>
    <t>2^ finan.breve t.</t>
  </si>
  <si>
    <t>4^ emissione P.O</t>
  </si>
  <si>
    <t xml:space="preserve">
di cui a carico di altri enti
</t>
  </si>
  <si>
    <t>entrate tributarie</t>
  </si>
  <si>
    <t xml:space="preserve">trasf.corr.
</t>
  </si>
  <si>
    <t>entr.serv.terzi</t>
  </si>
  <si>
    <t>SPESE CORRENTI</t>
  </si>
  <si>
    <t>spese correnti</t>
  </si>
  <si>
    <t>IMPEGNI COMP.ZA</t>
  </si>
  <si>
    <t>MINORI 
RESIDUI (-)</t>
  </si>
  <si>
    <t xml:space="preserve">
TOTALE PAGAMENTI</t>
  </si>
  <si>
    <t xml:space="preserve">
MAGGIORI RESIDUI (+)</t>
  </si>
  <si>
    <t>controllo residui</t>
  </si>
  <si>
    <t>spese c/capitale</t>
  </si>
  <si>
    <t>SPESE C/CAPITALE</t>
  </si>
  <si>
    <t>1^ ANTIC.CASSA</t>
  </si>
  <si>
    <t>2^ FIN.BR.TERMINE</t>
  </si>
  <si>
    <t>3^ RIM.Q.TA CAP.</t>
  </si>
  <si>
    <t>4^ RIM.PR.OBBLIG.</t>
  </si>
  <si>
    <t>5^ DEB.PLURIENN.</t>
  </si>
  <si>
    <t>rimborso di prestiti</t>
  </si>
  <si>
    <t>SERV.C.TO TERZI</t>
  </si>
  <si>
    <t>spese c.to terzi</t>
  </si>
  <si>
    <t>TOTALE USCITA</t>
  </si>
  <si>
    <t>DATI CONTO DEL BILANCIO - GESTIONE DELLE ENTRATE</t>
  </si>
  <si>
    <t>ESERCIZIO:</t>
  </si>
  <si>
    <t>DATI CONTO DEL BILANCIO - GESTIONE DELLE USCITE</t>
  </si>
  <si>
    <t>COMUNE DI:</t>
  </si>
  <si>
    <t xml:space="preserve">
RESIDUI DA RIPORTARE</t>
  </si>
  <si>
    <t xml:space="preserve">
TOTALE RISCOSSIONI</t>
  </si>
  <si>
    <t>MAGGIORI 
ENTRATE (+)</t>
  </si>
  <si>
    <t>2^ tasse</t>
  </si>
  <si>
    <t>1^ imposte</t>
  </si>
  <si>
    <t>3^ tributi spec.</t>
  </si>
  <si>
    <t>1- PARTECIPAZIONI IN ALTRE IMPRESE (consorzi..)</t>
  </si>
  <si>
    <t>incremento partec.</t>
  </si>
  <si>
    <t>decremento partec.</t>
  </si>
  <si>
    <t>denominazione Impresa</t>
  </si>
  <si>
    <t>2- TITOLI</t>
  </si>
  <si>
    <t>titolo</t>
  </si>
  <si>
    <t>incremento</t>
  </si>
  <si>
    <t>decremento</t>
  </si>
  <si>
    <t>3- CREDITI DI DUBBIA ESIGIBILITA'</t>
  </si>
  <si>
    <t>4- CREDITI PER DEPOSITI CAUZIONALI</t>
  </si>
  <si>
    <t>5- FONDO DI CASSA</t>
  </si>
  <si>
    <t>consistenza iniziale</t>
  </si>
  <si>
    <t xml:space="preserve">riscossioni </t>
  </si>
  <si>
    <t>pagamenti</t>
  </si>
  <si>
    <t>variazioni positive</t>
  </si>
  <si>
    <t>variazioni negative</t>
  </si>
  <si>
    <t>consistenza finale</t>
  </si>
  <si>
    <t>6- IVA (DA REGISTRI IVA)</t>
  </si>
  <si>
    <t>7- RATEI E RISCONTI</t>
  </si>
  <si>
    <t>Iva a credito</t>
  </si>
  <si>
    <t>Iva a debito</t>
  </si>
  <si>
    <t>Ratei attivi</t>
  </si>
  <si>
    <t>Risconti attivi</t>
  </si>
  <si>
    <t>Ratei passivi</t>
  </si>
  <si>
    <t>Risconti passivi</t>
  </si>
  <si>
    <t>cat DF</t>
  </si>
  <si>
    <t>cat DT</t>
  </si>
  <si>
    <t>cat TF</t>
  </si>
  <si>
    <t>cat TT</t>
  </si>
  <si>
    <t>TOTALE PARTECIPAZIONI</t>
  </si>
  <si>
    <t xml:space="preserve">             DATI NON RILEVABILI DAL CONTO DEL BILANCIO</t>
  </si>
  <si>
    <t>CONTO DEL BILANCIO - DETTAGLIO USCITA TITOLO I E TITOLO II</t>
  </si>
  <si>
    <t>TITOLO I - SPESE CORRENTI</t>
  </si>
  <si>
    <t>IMPEGNI DI COMPETENZA</t>
  </si>
  <si>
    <t>personale</t>
  </si>
  <si>
    <t>acquisto beni di consumo o mat.prime</t>
  </si>
  <si>
    <t>prestazioni di servizi</t>
  </si>
  <si>
    <t>utilizzo beni di terzi</t>
  </si>
  <si>
    <t>trasferimenti a:</t>
  </si>
  <si>
    <t>a</t>
  </si>
  <si>
    <t>b</t>
  </si>
  <si>
    <t>c</t>
  </si>
  <si>
    <t>d</t>
  </si>
  <si>
    <t>e</t>
  </si>
  <si>
    <t>f</t>
  </si>
  <si>
    <t>g</t>
  </si>
  <si>
    <t>stato</t>
  </si>
  <si>
    <t>regione</t>
  </si>
  <si>
    <t>province e città metrop.</t>
  </si>
  <si>
    <t>comuni e unioni comuni</t>
  </si>
  <si>
    <t>comunità montane</t>
  </si>
  <si>
    <t>az.speciali e partecipaz.</t>
  </si>
  <si>
    <t>altri</t>
  </si>
  <si>
    <t>interessi pass.e oneri finanz. Diversi</t>
  </si>
  <si>
    <t>imposte e tasse</t>
  </si>
  <si>
    <t>oneri straord. Gestione corrente</t>
  </si>
  <si>
    <t>TITOLO II - SPESE C/CAPITALE</t>
  </si>
  <si>
    <t>acquisto beni immobili</t>
  </si>
  <si>
    <t>espropri e servitu' onerose</t>
  </si>
  <si>
    <t>acquisto beni spec. Realizzaz.</t>
  </si>
  <si>
    <t>utilizzo beni di terzi per real.in economia</t>
  </si>
  <si>
    <t>acquisto beni mobili,macch.attrezzature</t>
  </si>
  <si>
    <t>trasferimenti di capitale</t>
  </si>
  <si>
    <t>partecipazioni azionarie</t>
  </si>
  <si>
    <t>conferimenti di capitale</t>
  </si>
  <si>
    <t>concessioni di crediti e anticipaz.</t>
  </si>
  <si>
    <t>intervento</t>
  </si>
  <si>
    <t>di cui:</t>
  </si>
  <si>
    <t>pagamenti eseguiti</t>
  </si>
  <si>
    <t>somme da pagare</t>
  </si>
  <si>
    <t xml:space="preserve">Controllo da c.to del bilancio </t>
  </si>
  <si>
    <t xml:space="preserve">accertamenti di competenza = a </t>
  </si>
  <si>
    <t>incarichi professionali esterni</t>
  </si>
  <si>
    <r>
      <t>COMUNE DI</t>
    </r>
    <r>
      <rPr>
        <sz val="16"/>
        <rFont val="Arial Narrow"/>
        <family val="2"/>
      </rPr>
      <t>:</t>
    </r>
  </si>
  <si>
    <t>Intervento</t>
  </si>
  <si>
    <t>iva a debito eventualmente da scorporare dai residui del titolo III</t>
  </si>
  <si>
    <t>controllo</t>
  </si>
  <si>
    <t>8- RIMANENZE</t>
  </si>
  <si>
    <t>6^ riscoss.crediti</t>
  </si>
  <si>
    <t xml:space="preserve">
MINORI ENTRATE    (-)</t>
  </si>
  <si>
    <t xml:space="preserve">
MINORI ENTRATE   (-)</t>
  </si>
  <si>
    <t>variazioni in aumento</t>
  </si>
  <si>
    <t>variazioni in diminuzione</t>
  </si>
  <si>
    <t>PROSPETTO DI CONCILIAZIONE (ENTRATE)</t>
  </si>
  <si>
    <t>Accertam.</t>
  </si>
  <si>
    <t>Risconti Passivi</t>
  </si>
  <si>
    <t>Ratei Attivi</t>
  </si>
  <si>
    <t>Altre Rettif.</t>
  </si>
  <si>
    <t>Al Conto Economico</t>
  </si>
  <si>
    <t xml:space="preserve">Al Conto </t>
  </si>
  <si>
    <t>Finanziari</t>
  </si>
  <si>
    <t>Iniziali</t>
  </si>
  <si>
    <t>Finali</t>
  </si>
  <si>
    <t>del Risultato</t>
  </si>
  <si>
    <t>Rif. c.e.</t>
  </si>
  <si>
    <t>Note</t>
  </si>
  <si>
    <t>del Patrimonio</t>
  </si>
  <si>
    <t>di Compet.</t>
  </si>
  <si>
    <t>(+)</t>
  </si>
  <si>
    <t>(-)</t>
  </si>
  <si>
    <t>Finanziario</t>
  </si>
  <si>
    <t>Rif. C.P. Attivo</t>
  </si>
  <si>
    <t>(1E)</t>
  </si>
  <si>
    <t>(2E)</t>
  </si>
  <si>
    <t>(3E)</t>
  </si>
  <si>
    <t>(4E)</t>
  </si>
  <si>
    <t>(5E)</t>
  </si>
  <si>
    <t>(6E)</t>
  </si>
  <si>
    <t>(7E)</t>
  </si>
  <si>
    <t xml:space="preserve">1) Imposte             (tit. I - cat. 1) </t>
  </si>
  <si>
    <t>A1</t>
  </si>
  <si>
    <t>2) Tasse               (tit. I - cat. 2)</t>
  </si>
  <si>
    <t>3) Tributi speciali  (tit. I - cat. 3)</t>
  </si>
  <si>
    <t xml:space="preserve">           Totale entrate tributarie</t>
  </si>
  <si>
    <t>C I</t>
  </si>
  <si>
    <t>+3E-2E</t>
  </si>
  <si>
    <t>A2</t>
  </si>
  <si>
    <t xml:space="preserve">           Totale entrate da trasferimenti </t>
  </si>
  <si>
    <t>(nota 1)</t>
  </si>
  <si>
    <t>1) Proventi servizi pubblici (tit. III - cat. 1)</t>
  </si>
  <si>
    <t>A3</t>
  </si>
  <si>
    <t>2) Proventi gestione patrimoniale (tit. III - cat. 2)</t>
  </si>
  <si>
    <t>A4</t>
  </si>
  <si>
    <t>3) Proventi finanziari (tit. III - cat. 3)</t>
  </si>
  <si>
    <t xml:space="preserve">    - interessi su depositi ecc.</t>
  </si>
  <si>
    <t>D20</t>
  </si>
  <si>
    <t xml:space="preserve">    - interessi su capitale conferito ad aziende</t>
  </si>
  <si>
    <t xml:space="preserve">      speciali e partecipate</t>
  </si>
  <si>
    <t>C18</t>
  </si>
  <si>
    <t xml:space="preserve">4) Proventi per utili da aziende speciali e </t>
  </si>
  <si>
    <t>C17</t>
  </si>
  <si>
    <t>5) Proventi diversi (Tit. III - cat. 5)</t>
  </si>
  <si>
    <t>A5</t>
  </si>
  <si>
    <t xml:space="preserve">           Totale entrate extratributarie</t>
  </si>
  <si>
    <t>TOTALE ENTRATE CORRENTI</t>
  </si>
  <si>
    <t>controllo titolo v</t>
  </si>
  <si>
    <t>controllo res.attivi</t>
  </si>
  <si>
    <t>QUADRATURA IMM.IN CORSO</t>
  </si>
  <si>
    <t>QUADRATURA CONTO ECONICO</t>
  </si>
  <si>
    <t xml:space="preserve">     11) Universalità di beni (patrimonio disponibile)</t>
  </si>
  <si>
    <t>QUADRAT.P.DI GIRO</t>
  </si>
  <si>
    <t>IL SEGRETARIO</t>
  </si>
  <si>
    <t>IL LEGALE
RAPPRESENTANTE</t>
  </si>
  <si>
    <t>IL RESPONSABILE DEL SERVIZIO FINANZIARIO</t>
  </si>
  <si>
    <t>Timbro
dell'Ente</t>
  </si>
  <si>
    <t>QUESTIONARIO CORTE DEI CONTI</t>
  </si>
  <si>
    <t>TABELLA VARIAZIONI DELLE IMMOBILIZZAZIONE MATERIALI</t>
  </si>
  <si>
    <t>VARIAZIONI IN AUMENTO</t>
  </si>
  <si>
    <t>VARIAZIONE IN DIMINUZIONE</t>
  </si>
  <si>
    <t>gestione finanziaria</t>
  </si>
  <si>
    <t>acquisizioni gratuite</t>
  </si>
  <si>
    <t>conferimenti in aziende speciali</t>
  </si>
  <si>
    <t>beni in fuori uso</t>
  </si>
  <si>
    <t>altro: pagamenti in conto capitale che non hanno incrementato le immobilizzazioni materiali</t>
  </si>
  <si>
    <t>ammortamenti</t>
  </si>
  <si>
    <t>CESSIONI GRATUITE</t>
  </si>
  <si>
    <t>MANDATI NON INERENTI</t>
  </si>
  <si>
    <t>ACQUISIZIONI EXTRACONTABILI</t>
  </si>
  <si>
    <t xml:space="preserve">ACQUISIZIONI GRATUITE </t>
  </si>
  <si>
    <t>CESSIONI EXTRACONTABILI</t>
  </si>
  <si>
    <t>INCREMENTI DI IMMOBILIZZAZIONI PER LAVORI INTERNI SU BENI IMMOBILI</t>
  </si>
  <si>
    <t>TOTALE SOPRAVVENIENZE</t>
  </si>
  <si>
    <t>TOTALE INSUSSISTENZE DELL'ATTIVO</t>
  </si>
  <si>
    <t>ANALISI DEI CONFERIMENTI</t>
  </si>
  <si>
    <t xml:space="preserve">l'importo confluito a conto economico è di e. </t>
  </si>
  <si>
    <t xml:space="preserve">Utilizzato il medoto dei ricavi differiti </t>
  </si>
  <si>
    <t>altro: incremento di immobilizzazioni per lavori interni</t>
  </si>
  <si>
    <t>altro: decremento immobilizzazioni in corso a favore di un incremento delle immobilizz. Immateriali</t>
  </si>
  <si>
    <t>DIFFERENZA</t>
  </si>
  <si>
    <t>rettifica positiva dati immobilizzazioni per acquisizioni gratuite e/o incrementi patrimoniali extracontabili</t>
  </si>
  <si>
    <t>rettifiche negative su dati patrimoniali per
cessioni gratuite o extracontabili</t>
  </si>
  <si>
    <t>Fondo di cassa al 31.12.2013</t>
  </si>
  <si>
    <t>fondo di cassa al 31.12.2013</t>
  </si>
  <si>
    <t>TOTALE 2013</t>
  </si>
  <si>
    <t xml:space="preserve">    XX Adeg. valori beni mobili e immobili al 31.12.13</t>
  </si>
  <si>
    <t>Fondo di cassa al 31.12.2014</t>
  </si>
  <si>
    <t xml:space="preserve">                 al 31.12.2014</t>
  </si>
  <si>
    <t xml:space="preserve">                al 31.12.2014</t>
  </si>
  <si>
    <t>TOTALE 2014</t>
  </si>
  <si>
    <t>fondo di cassa al 31.12.2014</t>
  </si>
  <si>
    <t>CONTO ECONOMICO ESERCIZIO 2014</t>
  </si>
  <si>
    <t>Quadro generale della situazione di cassa al 31.12.2014</t>
  </si>
  <si>
    <t>COMUNE DI MONTASOLA</t>
  </si>
  <si>
    <t>2014</t>
  </si>
  <si>
    <t>parcheggio forcella</t>
  </si>
  <si>
    <t>beni immateriali fabbricati</t>
  </si>
  <si>
    <t>beni di terzi</t>
  </si>
  <si>
    <t>estratto conto giallo cdp</t>
  </si>
  <si>
    <t>cariri</t>
  </si>
  <si>
    <t>rettifica per allineamento debito residuo ai pioani di ammortamento</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</si>
</sst>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
    <numFmt numFmtId="179" formatCode="0.000"/>
    <numFmt numFmtId="180" formatCode="0.0000"/>
    <numFmt numFmtId="181" formatCode="0.0000000000"/>
    <numFmt numFmtId="182" formatCode="0.0000000"/>
    <numFmt numFmtId="183" formatCode="0,000,000"/>
    <numFmt numFmtId="184" formatCode="0.00.00.00"/>
    <numFmt numFmtId="185" formatCode="0.000%"/>
    <numFmt numFmtId="186" formatCode="0.0%"/>
    <numFmt numFmtId="187" formatCode="0.0000%"/>
    <numFmt numFmtId="188" formatCode="0.00000%"/>
    <numFmt numFmtId="189" formatCode="#,##0_ ;\-#,##0\ "/>
    <numFmt numFmtId="190" formatCode="0.E+00"/>
    <numFmt numFmtId="191" formatCode="_-&quot;L.&quot;\ * #,##0.0_-;\-&quot;L.&quot;\ * #,##0.0_-;_-&quot;L.&quot;\ * &quot;-&quot;?_-;_-@_-"/>
    <numFmt numFmtId="192" formatCode="_-* #,##0.0_-;\-* #,##0.0_-;_-* &quot;-&quot;?_-;_-@_-"/>
    <numFmt numFmtId="193" formatCode="_-* #,##0.0_-;\-* #,##0.0_-;_-* &quot;-&quot;_-;_-@_-"/>
    <numFmt numFmtId="194" formatCode="#,##0.00_ ;\-#,##0.00\ "/>
    <numFmt numFmtId="195" formatCode="_-* #,##0.00_-;\-* #,##0.00_-;_-* &quot;-&quot;_-;_-@_-"/>
    <numFmt numFmtId="196" formatCode="_-[$€-2]\ * #,##0.00_-;\-[$€-2]\ * #,##0.00_-;_-[$€-2]\ * &quot;-&quot;??_-;_-@_-"/>
    <numFmt numFmtId="197" formatCode="_-* #,##0.0_-;\-* #,##0.0_-;_-* &quot;-&quot;??_-;_-@_-"/>
    <numFmt numFmtId="198" formatCode="_-* #,##0_-;\-* #,##0_-;_-* &quot;-&quot;??_-;_-@_-"/>
    <numFmt numFmtId="199" formatCode="_-* #,##0.000_-;\-* #,##0.000_-;_-* &quot;-&quot;??_-;_-@_-"/>
    <numFmt numFmtId="200" formatCode="_-* #,##0.0000_-;\-* #,##0.0000_-;_-* &quot;-&quot;??_-;_-@_-"/>
    <numFmt numFmtId="201" formatCode="_-* #,##0.00000_-;\-* #,##0.00000_-;_-* &quot;-&quot;??_-;_-@_-"/>
    <numFmt numFmtId="202" formatCode="yyyy"/>
    <numFmt numFmtId="203" formatCode="&quot;Sì&quot;;&quot;Sì&quot;;&quot;No&quot;"/>
    <numFmt numFmtId="204" formatCode="&quot;Vero&quot;;&quot;Vero&quot;;&quot;Falso&quot;"/>
    <numFmt numFmtId="205" formatCode="&quot;Attivo&quot;;&quot;Attivo&quot;;&quot;Disattivo&quot;"/>
    <numFmt numFmtId="206" formatCode="[$€-2]\ #.##000_);[Red]\([$€-2]\ #.##000\)"/>
  </numFmts>
  <fonts count="114">
    <font>
      <sz val="10"/>
      <name val="Arial"/>
      <family val="0"/>
    </font>
    <font>
      <b/>
      <sz val="10"/>
      <name val="Arial"/>
      <family val="2"/>
    </font>
    <font>
      <u val="single"/>
      <sz val="10"/>
      <name val="Arial"/>
      <family val="2"/>
    </font>
    <font>
      <u val="single"/>
      <sz val="10"/>
      <color indexed="12"/>
      <name val="Arial"/>
      <family val="2"/>
    </font>
    <font>
      <sz val="9"/>
      <name val="Arial"/>
      <family val="2"/>
    </font>
    <font>
      <b/>
      <sz val="14"/>
      <color indexed="18"/>
      <name val="Arial"/>
      <family val="2"/>
    </font>
    <font>
      <b/>
      <sz val="11"/>
      <name val="Arial"/>
      <family val="2"/>
    </font>
    <font>
      <sz val="11"/>
      <name val="Arial"/>
      <family val="2"/>
    </font>
    <font>
      <sz val="7"/>
      <name val="Arial"/>
      <family val="2"/>
    </font>
    <font>
      <sz val="8"/>
      <name val="Arial"/>
      <family val="2"/>
    </font>
    <font>
      <b/>
      <sz val="8"/>
      <name val="Arial"/>
      <family val="2"/>
    </font>
    <font>
      <b/>
      <u val="single"/>
      <sz val="10"/>
      <name val="Arial"/>
      <family val="2"/>
    </font>
    <font>
      <b/>
      <i/>
      <sz val="10"/>
      <name val="Arial"/>
      <family val="2"/>
    </font>
    <font>
      <b/>
      <i/>
      <sz val="8"/>
      <name val="Arial"/>
      <family val="2"/>
    </font>
    <font>
      <b/>
      <i/>
      <sz val="11"/>
      <name val="Arial"/>
      <family val="2"/>
    </font>
    <font>
      <b/>
      <sz val="9"/>
      <name val="Arial"/>
      <family val="2"/>
    </font>
    <font>
      <u val="single"/>
      <sz val="8"/>
      <name val="Arial"/>
      <family val="2"/>
    </font>
    <font>
      <b/>
      <i/>
      <sz val="14"/>
      <name val="Arial"/>
      <family val="2"/>
    </font>
    <font>
      <b/>
      <sz val="14"/>
      <name val="Letter Gothic"/>
      <family val="3"/>
    </font>
    <font>
      <sz val="8"/>
      <name val="Tahoma"/>
      <family val="2"/>
    </font>
    <font>
      <sz val="10"/>
      <name val="News Gothic"/>
      <family val="2"/>
    </font>
    <font>
      <u val="single"/>
      <sz val="10"/>
      <name val="Arial Narrow"/>
      <family val="2"/>
    </font>
    <font>
      <u val="single"/>
      <sz val="8"/>
      <name val="Arial Narrow"/>
      <family val="2"/>
    </font>
    <font>
      <u val="single"/>
      <sz val="9"/>
      <name val="Arial Narrow"/>
      <family val="2"/>
    </font>
    <font>
      <sz val="10"/>
      <name val="Arial Narrow"/>
      <family val="2"/>
    </font>
    <font>
      <sz val="9"/>
      <name val="Arial Narrow"/>
      <family val="2"/>
    </font>
    <font>
      <b/>
      <sz val="10"/>
      <name val="Arial Narrow"/>
      <family val="2"/>
    </font>
    <font>
      <b/>
      <sz val="11"/>
      <name val="Arial Narrow"/>
      <family val="2"/>
    </font>
    <font>
      <b/>
      <sz val="12"/>
      <name val="Letter Gothic"/>
      <family val="3"/>
    </font>
    <font>
      <sz val="12"/>
      <name val="Arial"/>
      <family val="2"/>
    </font>
    <font>
      <b/>
      <sz val="12"/>
      <name val="Arial"/>
      <family val="2"/>
    </font>
    <font>
      <sz val="12"/>
      <name val="Arial Narrow"/>
      <family val="2"/>
    </font>
    <font>
      <b/>
      <sz val="12"/>
      <name val="Arial Narrow"/>
      <family val="2"/>
    </font>
    <font>
      <sz val="11"/>
      <name val="Arial Narrow"/>
      <family val="2"/>
    </font>
    <font>
      <b/>
      <sz val="14"/>
      <name val="Arial Narrow"/>
      <family val="2"/>
    </font>
    <font>
      <b/>
      <u val="single"/>
      <sz val="12"/>
      <name val="Architecture"/>
      <family val="2"/>
    </font>
    <font>
      <i/>
      <sz val="12"/>
      <name val="Arial Narrow"/>
      <family val="2"/>
    </font>
    <font>
      <b/>
      <sz val="16"/>
      <name val="Arial Narrow"/>
      <family val="2"/>
    </font>
    <font>
      <sz val="16"/>
      <name val="Arial Narrow"/>
      <family val="2"/>
    </font>
    <font>
      <b/>
      <sz val="8"/>
      <name val="Tahoma"/>
      <family val="2"/>
    </font>
    <font>
      <b/>
      <sz val="16"/>
      <name val="Arial"/>
      <family val="2"/>
    </font>
    <font>
      <b/>
      <sz val="9"/>
      <name val="Arial Narrow"/>
      <family val="2"/>
    </font>
    <font>
      <b/>
      <sz val="7"/>
      <name val="Arial"/>
      <family val="2"/>
    </font>
    <font>
      <b/>
      <u val="single"/>
      <sz val="8"/>
      <name val="Arial"/>
      <family val="2"/>
    </font>
    <font>
      <sz val="8"/>
      <name val="Gill Sans Condensed"/>
      <family val="0"/>
    </font>
    <font>
      <b/>
      <sz val="14"/>
      <color indexed="62"/>
      <name val="Arial"/>
      <family val="2"/>
    </font>
    <font>
      <sz val="10"/>
      <color indexed="9"/>
      <name val="Arial"/>
      <family val="2"/>
    </font>
    <font>
      <b/>
      <sz val="12"/>
      <color indexed="10"/>
      <name val="Arial"/>
      <family val="2"/>
    </font>
    <font>
      <b/>
      <i/>
      <sz val="12"/>
      <name val="Arial"/>
      <family val="2"/>
    </font>
    <font>
      <b/>
      <sz val="12"/>
      <color indexed="8"/>
      <name val="Arial"/>
      <family val="2"/>
    </font>
    <font>
      <b/>
      <sz val="9"/>
      <name val="News Gothic MT"/>
      <family val="2"/>
    </font>
    <font>
      <b/>
      <i/>
      <sz val="12"/>
      <name val="DawnCastle"/>
      <family val="0"/>
    </font>
    <font>
      <i/>
      <sz val="12"/>
      <name val="DawnCastle"/>
      <family val="0"/>
    </font>
    <font>
      <sz val="14"/>
      <name val="News701 BT"/>
      <family val="1"/>
    </font>
    <font>
      <sz val="10"/>
      <name val="News701 BT"/>
      <family val="1"/>
    </font>
    <font>
      <b/>
      <sz val="10"/>
      <name val="AvantGarde Md BT"/>
      <family val="2"/>
    </font>
    <font>
      <i/>
      <sz val="12"/>
      <name val="Architecture"/>
      <family val="2"/>
    </font>
    <font>
      <sz val="12"/>
      <name val="Bodoni"/>
      <family val="1"/>
    </font>
    <font>
      <sz val="8"/>
      <name val="Arial Narrow"/>
      <family val="2"/>
    </font>
    <font>
      <b/>
      <u val="single"/>
      <sz val="10"/>
      <name val="Arial Narrow"/>
      <family val="2"/>
    </font>
    <font>
      <sz val="14"/>
      <name val="Arial Narrow"/>
      <family val="2"/>
    </font>
    <font>
      <sz val="10"/>
      <name val="Arial Unicode MS"/>
      <family val="2"/>
    </font>
    <font>
      <b/>
      <sz val="14"/>
      <color indexed="62"/>
      <name val="Arial Narrow"/>
      <family val="2"/>
    </font>
    <font>
      <sz val="12"/>
      <name val="News Gothic Condensed"/>
      <family val="2"/>
    </font>
    <font>
      <sz val="14"/>
      <name val="News Gothic Condensed"/>
      <family val="2"/>
    </font>
    <font>
      <b/>
      <sz val="12"/>
      <name val="News Gothic Condensed"/>
      <family val="2"/>
    </font>
    <font>
      <u val="single"/>
      <sz val="12"/>
      <name val="News Gothic Condensed"/>
      <family val="2"/>
    </font>
    <font>
      <u val="single"/>
      <sz val="11"/>
      <name val="Arial"/>
      <family val="2"/>
    </font>
    <font>
      <sz val="9"/>
      <name val="News Gothic MT"/>
      <family val="0"/>
    </font>
    <font>
      <b/>
      <sz val="8"/>
      <color indexed="10"/>
      <name val="Arial"/>
      <family val="2"/>
    </font>
    <font>
      <b/>
      <sz val="8"/>
      <color indexed="10"/>
      <name val="Tahoma"/>
      <family val="2"/>
    </font>
    <font>
      <sz val="10"/>
      <name val="Tahoma"/>
      <family val="2"/>
    </font>
    <font>
      <sz val="12"/>
      <name val="Bodoni MT"/>
      <family val="1"/>
    </font>
    <font>
      <i/>
      <sz val="10"/>
      <name val="Arial"/>
      <family val="2"/>
    </font>
    <font>
      <b/>
      <sz val="8"/>
      <color indexed="21"/>
      <name val="Arial"/>
      <family val="2"/>
    </font>
    <font>
      <b/>
      <sz val="9"/>
      <color indexed="21"/>
      <name val="Arial"/>
      <family val="2"/>
    </font>
    <font>
      <b/>
      <sz val="10"/>
      <color indexed="10"/>
      <name val="Arial"/>
      <family val="2"/>
    </font>
    <font>
      <sz val="8"/>
      <color indexed="8"/>
      <name val="Arial"/>
      <family val="2"/>
    </font>
    <font>
      <sz val="9.5"/>
      <color indexed="8"/>
      <name val="Arial"/>
      <family val="2"/>
    </font>
    <font>
      <sz val="8.5"/>
      <color indexed="8"/>
      <name val="Arial"/>
      <family val="2"/>
    </font>
    <font>
      <sz val="10"/>
      <color indexed="8"/>
      <name val="Arial"/>
      <family val="2"/>
    </font>
    <font>
      <sz val="12"/>
      <color indexed="8"/>
      <name val="Arial"/>
      <family val="2"/>
    </font>
    <font>
      <b/>
      <sz val="9"/>
      <color indexed="8"/>
      <name val="Arial"/>
      <family val="2"/>
    </font>
    <font>
      <sz val="10.25"/>
      <color indexed="8"/>
      <name val="Arial"/>
      <family val="2"/>
    </font>
    <font>
      <sz val="6.2"/>
      <color indexed="8"/>
      <name val="Arial"/>
      <family val="2"/>
    </font>
    <font>
      <sz val="7.35"/>
      <color indexed="8"/>
      <name val="Arial"/>
      <family val="2"/>
    </font>
    <font>
      <sz val="9.25"/>
      <color indexed="8"/>
      <name val="Arial"/>
      <family val="2"/>
    </font>
    <font>
      <b/>
      <sz val="6.9"/>
      <color indexed="8"/>
      <name val="Arial"/>
      <family val="2"/>
    </font>
    <font>
      <sz val="7.75"/>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Arial"/>
      <family val="2"/>
    </font>
    <font>
      <b/>
      <sz val="9.5"/>
      <color indexed="8"/>
      <name val="Arial"/>
      <family val="2"/>
    </font>
    <font>
      <b/>
      <sz val="10.75"/>
      <color indexed="8"/>
      <name val="Arial"/>
      <family val="2"/>
    </font>
    <font>
      <b/>
      <sz val="9.75"/>
      <color indexed="8"/>
      <name val="Arial"/>
      <family val="2"/>
    </font>
    <font>
      <i/>
      <sz val="10"/>
      <color indexed="8"/>
      <name val="Arial"/>
      <family val="2"/>
    </font>
    <font>
      <sz val="9"/>
      <color indexed="8"/>
      <name val="Arial"/>
      <family val="2"/>
    </font>
    <font>
      <b/>
      <u val="single"/>
      <sz val="10"/>
      <color indexed="8"/>
      <name val="Arial"/>
      <family val="2"/>
    </font>
    <font>
      <b/>
      <i/>
      <sz val="10"/>
      <color indexed="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gray0625"/>
    </fill>
    <fill>
      <patternFill patternType="gray125">
        <bgColor indexed="9"/>
      </patternFill>
    </fill>
    <fill>
      <patternFill patternType="solid">
        <fgColor indexed="13"/>
        <bgColor indexed="64"/>
      </patternFill>
    </fill>
    <fill>
      <patternFill patternType="solid">
        <fgColor indexed="12"/>
        <bgColor indexed="64"/>
      </patternFill>
    </fill>
    <fill>
      <patternFill patternType="solid">
        <fgColor indexed="61"/>
        <bgColor indexed="64"/>
      </patternFill>
    </fill>
    <fill>
      <patternFill patternType="gray125">
        <bgColor indexed="22"/>
      </patternFill>
    </fill>
    <fill>
      <patternFill patternType="gray0625">
        <bgColor indexed="42"/>
      </patternFill>
    </fill>
    <fill>
      <patternFill patternType="solid">
        <fgColor indexed="15"/>
        <bgColor indexed="64"/>
      </patternFill>
    </fill>
    <fill>
      <patternFill patternType="solid">
        <fgColor indexed="33"/>
        <bgColor indexed="64"/>
      </patternFill>
    </fill>
    <fill>
      <patternFill patternType="solid">
        <fgColor indexed="14"/>
        <bgColor indexed="64"/>
      </patternFill>
    </fill>
    <fill>
      <patternFill patternType="solid">
        <fgColor indexed="65"/>
        <bgColor indexed="64"/>
      </patternFill>
    </fill>
    <fill>
      <patternFill patternType="gray0625">
        <bgColor indexed="14"/>
      </patternFill>
    </fill>
    <fill>
      <patternFill patternType="gray0625">
        <bgColor indexed="43"/>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thin"/>
      <top>
        <color indexed="63"/>
      </top>
      <bottom style="double"/>
    </border>
    <border>
      <left>
        <color indexed="63"/>
      </left>
      <right style="thin"/>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double"/>
      <right style="thin"/>
      <top>
        <color indexed="63"/>
      </top>
      <bottom>
        <color indexed="63"/>
      </bottom>
    </border>
    <border>
      <left style="double"/>
      <right style="thin"/>
      <top style="thin"/>
      <bottom style="double"/>
    </border>
    <border>
      <left>
        <color indexed="63"/>
      </left>
      <right style="thin"/>
      <top style="thin"/>
      <bottom style="double"/>
    </border>
    <border>
      <left>
        <color indexed="63"/>
      </left>
      <right style="double"/>
      <top style="thin"/>
      <bottom style="double"/>
    </border>
    <border>
      <left style="double"/>
      <right style="thin"/>
      <top style="medium"/>
      <bottom>
        <color indexed="63"/>
      </bottom>
    </border>
    <border>
      <left>
        <color indexed="63"/>
      </left>
      <right style="thin"/>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style="thin"/>
      <bottom style="double"/>
    </border>
    <border>
      <left style="thin"/>
      <right style="thick"/>
      <top style="thin"/>
      <bottom style="double"/>
    </border>
    <border>
      <left>
        <color indexed="63"/>
      </left>
      <right style="double"/>
      <top style="double"/>
      <bottom style="double"/>
    </border>
    <border>
      <left style="double"/>
      <right style="thin"/>
      <top style="double"/>
      <bottom style="double"/>
    </border>
    <border>
      <left>
        <color indexed="63"/>
      </left>
      <right style="thin"/>
      <top style="double"/>
      <bottom style="double"/>
    </border>
    <border>
      <left>
        <color indexed="63"/>
      </left>
      <right>
        <color indexed="63"/>
      </right>
      <top>
        <color indexed="63"/>
      </top>
      <bottom style="medium"/>
    </border>
    <border>
      <left style="double"/>
      <right style="thin"/>
      <top style="thick"/>
      <bottom style="thick"/>
    </border>
    <border>
      <left>
        <color indexed="63"/>
      </left>
      <right style="thin"/>
      <top style="thick"/>
      <bottom style="thick"/>
    </border>
    <border>
      <left>
        <color indexed="63"/>
      </left>
      <right style="double"/>
      <top style="thick"/>
      <bottom style="thick"/>
    </border>
    <border>
      <left style="double"/>
      <right style="thin"/>
      <top>
        <color indexed="63"/>
      </top>
      <bottom style="thin"/>
    </border>
    <border>
      <left style="thin"/>
      <right style="double"/>
      <top>
        <color indexed="63"/>
      </top>
      <bottom style="thin"/>
    </border>
    <border>
      <left style="thin"/>
      <right>
        <color indexed="63"/>
      </right>
      <top>
        <color indexed="63"/>
      </top>
      <bottom>
        <color indexed="63"/>
      </bottom>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color indexed="63"/>
      </right>
      <top>
        <color indexed="63"/>
      </top>
      <bottom style="thin"/>
    </border>
    <border>
      <left style="double"/>
      <right>
        <color indexed="63"/>
      </right>
      <top style="thin"/>
      <bottom>
        <color indexed="63"/>
      </bottom>
    </border>
    <border>
      <left style="thin"/>
      <right>
        <color indexed="63"/>
      </right>
      <top style="thin"/>
      <bottom>
        <color indexed="63"/>
      </bottom>
    </border>
    <border>
      <left style="thin"/>
      <right style="double"/>
      <top style="thin"/>
      <bottom>
        <color indexed="63"/>
      </bottom>
    </border>
    <border>
      <left style="thin"/>
      <right style="thick"/>
      <top style="thick"/>
      <bottom style="thick"/>
    </border>
    <border>
      <left>
        <color indexed="63"/>
      </left>
      <right style="double"/>
      <top>
        <color indexed="63"/>
      </top>
      <bottom style="thin"/>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slantDashDot"/>
      <bottom>
        <color indexed="63"/>
      </bottom>
    </border>
    <border>
      <left style="medium"/>
      <right style="medium"/>
      <top style="slantDashDot"/>
      <bottom>
        <color indexed="63"/>
      </bottom>
    </border>
    <border>
      <left style="medium"/>
      <right style="medium"/>
      <top style="medium"/>
      <bottom style="medium"/>
    </border>
    <border>
      <left style="slantDashDot"/>
      <right style="medium"/>
      <top style="slantDashDot"/>
      <bottom style="slantDashDot"/>
    </border>
    <border>
      <left style="medium"/>
      <right style="medium"/>
      <top style="slantDashDot"/>
      <bottom style="slantDashDot"/>
    </border>
    <border>
      <left style="medium"/>
      <right style="slantDashDot"/>
      <top style="slantDashDot"/>
      <bottom style="slantDashDot"/>
    </border>
    <border>
      <left>
        <color indexed="63"/>
      </left>
      <right style="medium"/>
      <top style="slantDashDot"/>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dashed"/>
      <top style="dashed"/>
      <bottom>
        <color indexed="63"/>
      </bottom>
    </border>
    <border>
      <left style="medium"/>
      <right style="medium"/>
      <top style="medium"/>
      <bottom>
        <color indexed="63"/>
      </botto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dotted"/>
    </border>
    <border>
      <left>
        <color indexed="63"/>
      </left>
      <right style="double"/>
      <top style="thin"/>
      <bottom>
        <color indexed="63"/>
      </bottom>
    </border>
    <border>
      <left>
        <color indexed="63"/>
      </left>
      <right style="double"/>
      <top style="thin"/>
      <bottom style="thin"/>
    </border>
    <border diagonalDown="1">
      <left style="medium"/>
      <right style="medium"/>
      <top style="medium"/>
      <bottom style="medium"/>
      <diagonal style="thin"/>
    </border>
    <border>
      <left style="thin"/>
      <right style="double"/>
      <top>
        <color indexed="63"/>
      </top>
      <bottom style="double"/>
    </border>
    <border>
      <left style="thin"/>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style="medium"/>
    </border>
    <border diagonalDown="1">
      <left style="thin"/>
      <right style="thin"/>
      <top style="medium"/>
      <bottom style="thin"/>
      <diagonal style="thin"/>
    </border>
    <border diagonalDown="1">
      <left style="thin"/>
      <right style="thin"/>
      <top style="thin"/>
      <bottom style="medium"/>
      <diagonal style="thin"/>
    </border>
    <border diagonalDown="1">
      <left style="thin"/>
      <right style="medium"/>
      <top style="medium"/>
      <bottom style="thin"/>
      <diagonal style="thin"/>
    </border>
    <border diagonalDown="1">
      <left style="thin"/>
      <right style="medium"/>
      <top style="thin"/>
      <bottom style="medium"/>
      <diagonal style="thin"/>
    </border>
    <border>
      <left style="thin"/>
      <right style="thin"/>
      <top style="thin"/>
      <bottom style="medium"/>
    </border>
    <border>
      <left style="thin"/>
      <right>
        <color indexed="63"/>
      </right>
      <top style="medium"/>
      <bottom>
        <color indexed="63"/>
      </bottom>
    </border>
    <border>
      <left>
        <color indexed="63"/>
      </left>
      <right style="thin"/>
      <top style="medium"/>
      <bottom style="double"/>
    </border>
    <border>
      <left style="thin"/>
      <right style="thin"/>
      <top style="thin"/>
      <bottom style="thin"/>
    </border>
    <border diagonalUp="1">
      <left style="dashed"/>
      <right style="dashed"/>
      <top style="medium"/>
      <bottom style="dashed"/>
      <diagonal style="dashed"/>
    </border>
    <border diagonalUp="1">
      <left style="dashed"/>
      <right style="medium"/>
      <top style="medium"/>
      <bottom style="dashed"/>
      <diagonal style="dashed"/>
    </border>
    <border diagonalUp="1">
      <left style="dashed"/>
      <right style="dashed"/>
      <top style="dashed"/>
      <bottom style="dashed"/>
      <diagonal style="dashed"/>
    </border>
    <border diagonalUp="1">
      <left style="dashed"/>
      <right style="medium"/>
      <top style="dashed"/>
      <bottom style="dashed"/>
      <diagonal style="dashed"/>
    </border>
    <border diagonalUp="1">
      <left style="dashed"/>
      <right style="dashed"/>
      <top style="dashed"/>
      <bottom>
        <color indexed="63"/>
      </bottom>
      <diagonal style="dashed"/>
    </border>
    <border diagonalUp="1">
      <left style="dashed"/>
      <right style="medium"/>
      <top style="dashed"/>
      <bottom>
        <color indexed="63"/>
      </bottom>
      <diagonal style="dashed"/>
    </border>
    <border diagonalUp="1">
      <left style="dashed"/>
      <right style="dashed"/>
      <top style="dashed"/>
      <bottom style="medium"/>
      <diagonal style="dashed"/>
    </border>
    <border diagonalUp="1">
      <left style="dashed"/>
      <right style="medium"/>
      <top style="dashed"/>
      <bottom style="medium"/>
      <diagonal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style="medium"/>
      <right style="thin"/>
      <top style="thin"/>
      <bottom>
        <color indexed="63"/>
      </bottom>
    </border>
    <border diagonalUp="1">
      <left style="medium"/>
      <right style="medium"/>
      <top style="medium"/>
      <bottom style="medium"/>
      <diagonal style="thin"/>
    </border>
    <border diagonalUp="1">
      <left>
        <color indexed="63"/>
      </left>
      <right>
        <color indexed="63"/>
      </right>
      <top>
        <color indexed="63"/>
      </top>
      <bottom style="medium"/>
      <diagonal style="thin"/>
    </border>
    <border diagonalUp="1">
      <left style="medium"/>
      <right style="dashed"/>
      <top style="medium"/>
      <bottom style="dashed"/>
      <diagonal style="thin"/>
    </border>
    <border diagonalUp="1">
      <left style="dashed"/>
      <right style="dashed"/>
      <top style="medium"/>
      <bottom style="dashed"/>
      <diagonal style="thin"/>
    </border>
    <border diagonalUp="1">
      <left style="dashed"/>
      <right style="medium"/>
      <top style="medium"/>
      <bottom style="dashed"/>
      <diagonal style="thin"/>
    </border>
    <border diagonalUp="1">
      <left style="medium"/>
      <right style="dashed"/>
      <top style="dashed"/>
      <bottom>
        <color indexed="63"/>
      </bottom>
      <diagonal style="thin"/>
    </border>
    <border diagonalUp="1">
      <left style="dashed"/>
      <right style="dashed"/>
      <top style="dashed"/>
      <bottom>
        <color indexed="63"/>
      </bottom>
      <diagonal style="thin"/>
    </border>
    <border diagonalUp="1">
      <left style="dashed"/>
      <right style="medium"/>
      <top style="dashed"/>
      <bottom>
        <color indexed="63"/>
      </bottom>
      <diagonal style="thin"/>
    </border>
    <border diagonalUp="1">
      <left style="medium"/>
      <right style="dashed"/>
      <top style="dashed"/>
      <bottom style="medium"/>
      <diagonal style="thin"/>
    </border>
    <border diagonalUp="1">
      <left style="dashed"/>
      <right style="dashed"/>
      <top style="dashed"/>
      <bottom style="medium"/>
      <diagonal style="thin"/>
    </border>
    <border diagonalUp="1">
      <left style="dashed"/>
      <right style="medium"/>
      <top style="dashed"/>
      <bottom style="medium"/>
      <diagonal style="thin"/>
    </border>
    <border>
      <left style="thin"/>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style="medium"/>
    </border>
    <border>
      <left style="thin"/>
      <right style="medium"/>
      <top style="thin"/>
      <bottom style="thin"/>
    </border>
    <border>
      <left style="thin"/>
      <right style="medium"/>
      <top>
        <color indexed="63"/>
      </top>
      <bottom>
        <color indexed="63"/>
      </bottom>
    </border>
    <border diagonalUp="1">
      <left style="medium"/>
      <right style="dashed"/>
      <top style="dashed"/>
      <bottom style="dashed"/>
      <diagonal style="thin"/>
    </border>
    <border diagonalUp="1">
      <left style="dashed"/>
      <right style="dashed"/>
      <top style="dashed"/>
      <bottom style="dashed"/>
      <diagonal style="thin"/>
    </border>
    <border diagonalUp="1">
      <left style="dashed"/>
      <right style="medium"/>
      <top style="dashed"/>
      <bottom style="dashed"/>
      <diagonal style="thin"/>
    </border>
    <border>
      <left style="medium"/>
      <right>
        <color indexed="63"/>
      </right>
      <top style="medium"/>
      <bottom style="hair"/>
    </border>
    <border>
      <left style="medium"/>
      <right>
        <color indexed="63"/>
      </right>
      <top style="hair"/>
      <bottom style="hair"/>
    </border>
    <border diagonalUp="1">
      <left style="medium"/>
      <right style="medium"/>
      <top style="hair"/>
      <bottom style="hair"/>
      <diagonal style="dashed"/>
    </border>
    <border>
      <left style="medium"/>
      <right>
        <color indexed="63"/>
      </right>
      <top style="hair"/>
      <bottom>
        <color indexed="63"/>
      </bottom>
    </border>
    <border>
      <left style="thin"/>
      <right style="thin"/>
      <top style="thin"/>
      <bottom style="double"/>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style="medium"/>
      <right style="double"/>
      <top style="medium"/>
      <bottom style="medium"/>
    </border>
    <border>
      <left style="thin"/>
      <right style="double"/>
      <top style="double"/>
      <bottom>
        <color indexed="63"/>
      </bottom>
    </border>
    <border>
      <left style="thin"/>
      <right style="double"/>
      <top style="medium"/>
      <bottom>
        <color indexed="63"/>
      </bottom>
    </border>
    <border>
      <left style="thin"/>
      <right style="double"/>
      <top style="thick"/>
      <bottom style="thick"/>
    </border>
    <border>
      <left style="thin"/>
      <right>
        <color indexed="63"/>
      </right>
      <top>
        <color indexed="63"/>
      </top>
      <bottom style="thin"/>
    </border>
    <border>
      <left>
        <color indexed="63"/>
      </left>
      <right style="medium"/>
      <top style="medium"/>
      <bottom style="thin"/>
    </border>
    <border>
      <left style="medium"/>
      <right style="medium"/>
      <top style="medium"/>
      <bottom style="thin"/>
    </border>
    <border>
      <left style="thin"/>
      <right style="medium"/>
      <top style="thin"/>
      <bottom style="medium"/>
    </border>
    <border>
      <left style="thin"/>
      <right style="medium"/>
      <top style="medium"/>
      <bottom style="thin"/>
    </border>
    <border>
      <left style="thin"/>
      <right>
        <color indexed="63"/>
      </right>
      <top>
        <color indexed="63"/>
      </top>
      <bottom style="medium"/>
    </border>
    <border>
      <left style="thin"/>
      <right style="medium"/>
      <top style="thin"/>
      <bottom>
        <color indexed="63"/>
      </botto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8" borderId="0" applyNumberFormat="0" applyBorder="0" applyAlignment="0" applyProtection="0"/>
    <xf numFmtId="0" fontId="89" fillId="11"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1" fillId="16" borderId="1" applyNumberFormat="0" applyAlignment="0" applyProtection="0"/>
    <xf numFmtId="0" fontId="92" fillId="0" borderId="2" applyNumberFormat="0" applyFill="0" applyAlignment="0" applyProtection="0"/>
    <xf numFmtId="0" fontId="93" fillId="17" borderId="3" applyNumberFormat="0" applyAlignment="0" applyProtection="0"/>
    <xf numFmtId="0" fontId="3" fillId="0" borderId="0" applyNumberFormat="0" applyFill="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21" borderId="0" applyNumberFormat="0" applyBorder="0" applyAlignment="0" applyProtection="0"/>
    <xf numFmtId="0" fontId="0" fillId="0" borderId="0">
      <alignment/>
      <protection/>
    </xf>
    <xf numFmtId="0" fontId="9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5" fillId="22" borderId="0" applyNumberFormat="0" applyBorder="0" applyAlignment="0" applyProtection="0"/>
    <xf numFmtId="41" fontId="4" fillId="0" borderId="0">
      <alignment/>
      <protection/>
    </xf>
    <xf numFmtId="0" fontId="0" fillId="23" borderId="4" applyNumberFormat="0" applyFont="0" applyAlignment="0" applyProtection="0"/>
    <xf numFmtId="0" fontId="96" fillId="16" borderId="5"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 borderId="0" applyNumberFormat="0" applyBorder="0" applyAlignment="0" applyProtection="0"/>
    <xf numFmtId="0" fontId="105"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cellStyleXfs>
  <cellXfs count="1094">
    <xf numFmtId="0" fontId="0" fillId="0" borderId="0" xfId="0" applyAlignment="1">
      <alignment/>
    </xf>
    <xf numFmtId="0" fontId="0" fillId="0" borderId="0" xfId="0" applyAlignment="1">
      <alignment horizontal="center" vertical="center"/>
    </xf>
    <xf numFmtId="41" fontId="5" fillId="0" borderId="0" xfId="49" applyFont="1" applyAlignment="1">
      <alignment horizontal="centerContinuous"/>
      <protection/>
    </xf>
    <xf numFmtId="41" fontId="6" fillId="0" borderId="0" xfId="49" applyFont="1" applyAlignment="1">
      <alignment horizontal="centerContinuous"/>
      <protection/>
    </xf>
    <xf numFmtId="41" fontId="7" fillId="0" borderId="0" xfId="49" applyFont="1">
      <alignment/>
      <protection/>
    </xf>
    <xf numFmtId="41" fontId="8" fillId="0" borderId="0" xfId="49" applyFont="1">
      <alignment/>
      <protection/>
    </xf>
    <xf numFmtId="41" fontId="1" fillId="0" borderId="0" xfId="49" applyFont="1">
      <alignment/>
      <protection/>
    </xf>
    <xf numFmtId="41" fontId="4" fillId="0" borderId="0" xfId="49">
      <alignment/>
      <protection/>
    </xf>
    <xf numFmtId="41" fontId="4" fillId="16" borderId="10" xfId="49" applyFill="1" applyBorder="1">
      <alignment/>
      <protection/>
    </xf>
    <xf numFmtId="41" fontId="4" fillId="16" borderId="11" xfId="49" applyFill="1" applyBorder="1">
      <alignment/>
      <protection/>
    </xf>
    <xf numFmtId="41" fontId="4" fillId="16" borderId="12" xfId="49" applyFill="1" applyBorder="1">
      <alignment/>
      <protection/>
    </xf>
    <xf numFmtId="41" fontId="4" fillId="16" borderId="13" xfId="49" applyFill="1" applyBorder="1">
      <alignment/>
      <protection/>
    </xf>
    <xf numFmtId="41" fontId="9" fillId="0" borderId="0" xfId="49" applyFont="1">
      <alignment/>
      <protection/>
    </xf>
    <xf numFmtId="41" fontId="10" fillId="0" borderId="14" xfId="49" applyFont="1" applyBorder="1">
      <alignment/>
      <protection/>
    </xf>
    <xf numFmtId="41" fontId="1" fillId="16" borderId="15" xfId="49" applyFont="1" applyFill="1" applyBorder="1" applyAlignment="1">
      <alignment horizontal="center"/>
      <protection/>
    </xf>
    <xf numFmtId="41" fontId="1" fillId="16" borderId="15" xfId="49" applyFont="1" applyFill="1" applyBorder="1" applyAlignment="1">
      <alignment horizontal="centerContinuous"/>
      <protection/>
    </xf>
    <xf numFmtId="41" fontId="1" fillId="16" borderId="14" xfId="49" applyFont="1" applyFill="1" applyBorder="1" applyAlignment="1">
      <alignment horizontal="center"/>
      <protection/>
    </xf>
    <xf numFmtId="41" fontId="10" fillId="0" borderId="0" xfId="49" applyFont="1">
      <alignment/>
      <protection/>
    </xf>
    <xf numFmtId="41" fontId="1" fillId="16" borderId="16" xfId="49" applyFont="1" applyFill="1" applyBorder="1" applyAlignment="1">
      <alignment horizontal="centerContinuous"/>
      <protection/>
    </xf>
    <xf numFmtId="41" fontId="1" fillId="16" borderId="17" xfId="49" applyFont="1" applyFill="1" applyBorder="1" applyAlignment="1">
      <alignment horizontal="center"/>
      <protection/>
    </xf>
    <xf numFmtId="41" fontId="1" fillId="16" borderId="18" xfId="49" applyFont="1" applyFill="1" applyBorder="1" applyAlignment="1">
      <alignment horizontal="center"/>
      <protection/>
    </xf>
    <xf numFmtId="41" fontId="1" fillId="16" borderId="19" xfId="49" applyFont="1" applyFill="1" applyBorder="1" applyAlignment="1">
      <alignment horizontal="center"/>
      <protection/>
    </xf>
    <xf numFmtId="41" fontId="1" fillId="0" borderId="20" xfId="49" applyFont="1" applyBorder="1" applyAlignment="1" quotePrefix="1">
      <alignment horizontal="left"/>
      <protection/>
    </xf>
    <xf numFmtId="41" fontId="1" fillId="0" borderId="20" xfId="49" applyFont="1" applyBorder="1">
      <alignment/>
      <protection/>
    </xf>
    <xf numFmtId="41" fontId="0" fillId="0" borderId="20" xfId="49" applyFont="1" applyBorder="1">
      <alignment/>
      <protection/>
    </xf>
    <xf numFmtId="41" fontId="9" fillId="0" borderId="21" xfId="49" applyFont="1" applyBorder="1">
      <alignment/>
      <protection/>
    </xf>
    <xf numFmtId="41" fontId="9" fillId="0" borderId="15" xfId="49" applyFont="1" applyBorder="1">
      <alignment/>
      <protection/>
    </xf>
    <xf numFmtId="41" fontId="9" fillId="0" borderId="14" xfId="49" applyFont="1" applyBorder="1">
      <alignment/>
      <protection/>
    </xf>
    <xf numFmtId="41" fontId="0" fillId="0" borderId="0" xfId="49" applyFont="1" applyAlignment="1" quotePrefix="1">
      <alignment horizontal="left"/>
      <protection/>
    </xf>
    <xf numFmtId="41" fontId="0" fillId="0" borderId="0" xfId="49" applyFont="1">
      <alignment/>
      <protection/>
    </xf>
    <xf numFmtId="41" fontId="6" fillId="0" borderId="15" xfId="49" applyFont="1" applyBorder="1">
      <alignment/>
      <protection/>
    </xf>
    <xf numFmtId="41" fontId="6" fillId="0" borderId="14" xfId="49" applyFont="1" applyBorder="1">
      <alignment/>
      <protection/>
    </xf>
    <xf numFmtId="41" fontId="7" fillId="0" borderId="14" xfId="49" applyFont="1" applyBorder="1">
      <alignment/>
      <protection/>
    </xf>
    <xf numFmtId="41" fontId="1" fillId="0" borderId="0" xfId="49" applyFont="1">
      <alignment/>
      <protection/>
    </xf>
    <xf numFmtId="41" fontId="9" fillId="0" borderId="22" xfId="49" applyFont="1" applyBorder="1">
      <alignment/>
      <protection/>
    </xf>
    <xf numFmtId="41" fontId="6" fillId="0" borderId="23" xfId="49" applyFont="1" applyBorder="1">
      <alignment/>
      <protection/>
    </xf>
    <xf numFmtId="41" fontId="6" fillId="0" borderId="24" xfId="49" applyFont="1" applyBorder="1">
      <alignment/>
      <protection/>
    </xf>
    <xf numFmtId="41" fontId="7" fillId="0" borderId="15" xfId="49" applyFont="1" applyBorder="1">
      <alignment/>
      <protection/>
    </xf>
    <xf numFmtId="41" fontId="0" fillId="0" borderId="0" xfId="49" applyFont="1" applyAlignment="1">
      <alignment horizontal="left"/>
      <protection/>
    </xf>
    <xf numFmtId="41" fontId="10" fillId="0" borderId="17" xfId="49" applyFont="1" applyFill="1" applyBorder="1">
      <alignment/>
      <protection/>
    </xf>
    <xf numFmtId="41" fontId="6" fillId="0" borderId="18" xfId="49" applyFont="1" applyFill="1" applyBorder="1">
      <alignment/>
      <protection/>
    </xf>
    <xf numFmtId="41" fontId="6" fillId="0" borderId="19" xfId="49" applyFont="1" applyFill="1" applyBorder="1">
      <alignment/>
      <protection/>
    </xf>
    <xf numFmtId="41" fontId="9" fillId="0" borderId="0" xfId="49" applyFont="1" applyBorder="1">
      <alignment/>
      <protection/>
    </xf>
    <xf numFmtId="41" fontId="9" fillId="0" borderId="25" xfId="49" applyFont="1" applyBorder="1">
      <alignment/>
      <protection/>
    </xf>
    <xf numFmtId="41" fontId="7" fillId="0" borderId="26" xfId="49" applyFont="1" applyBorder="1">
      <alignment/>
      <protection/>
    </xf>
    <xf numFmtId="41" fontId="7" fillId="0" borderId="27" xfId="49" applyFont="1" applyBorder="1">
      <alignment/>
      <protection/>
    </xf>
    <xf numFmtId="41" fontId="7" fillId="0" borderId="23" xfId="49" applyFont="1" applyBorder="1">
      <alignment/>
      <protection/>
    </xf>
    <xf numFmtId="41" fontId="4" fillId="0" borderId="21" xfId="49" applyBorder="1">
      <alignment/>
      <protection/>
    </xf>
    <xf numFmtId="41" fontId="9" fillId="0" borderId="28" xfId="49" applyFont="1" applyBorder="1">
      <alignment/>
      <protection/>
    </xf>
    <xf numFmtId="41" fontId="6" fillId="0" borderId="29" xfId="49" applyFont="1" applyBorder="1">
      <alignment/>
      <protection/>
    </xf>
    <xf numFmtId="41" fontId="6" fillId="0" borderId="30" xfId="49" applyFont="1" applyBorder="1">
      <alignment/>
      <protection/>
    </xf>
    <xf numFmtId="41" fontId="6" fillId="0" borderId="31" xfId="49" applyFont="1" applyBorder="1">
      <alignment/>
      <protection/>
    </xf>
    <xf numFmtId="41" fontId="6" fillId="0" borderId="32" xfId="49" applyFont="1" applyBorder="1">
      <alignment/>
      <protection/>
    </xf>
    <xf numFmtId="41" fontId="1" fillId="0" borderId="0" xfId="49" applyFont="1" applyAlignment="1" quotePrefix="1">
      <alignment horizontal="left"/>
      <protection/>
    </xf>
    <xf numFmtId="41" fontId="1" fillId="0" borderId="0" xfId="49" applyFont="1" applyAlignment="1">
      <alignment/>
      <protection/>
    </xf>
    <xf numFmtId="41" fontId="9" fillId="0" borderId="17" xfId="49" applyFont="1" applyFill="1" applyBorder="1">
      <alignment/>
      <protection/>
    </xf>
    <xf numFmtId="41" fontId="6" fillId="0" borderId="33" xfId="49" applyFont="1" applyFill="1" applyBorder="1">
      <alignment/>
      <protection/>
    </xf>
    <xf numFmtId="41" fontId="1" fillId="0" borderId="0" xfId="49" applyFont="1" applyBorder="1" applyAlignment="1" quotePrefix="1">
      <alignment horizontal="left"/>
      <protection/>
    </xf>
    <xf numFmtId="41" fontId="1" fillId="0" borderId="0" xfId="49" applyFont="1" applyBorder="1" applyAlignment="1">
      <alignment/>
      <protection/>
    </xf>
    <xf numFmtId="41" fontId="1" fillId="0" borderId="0" xfId="49" applyFont="1" applyBorder="1">
      <alignment/>
      <protection/>
    </xf>
    <xf numFmtId="41" fontId="6" fillId="0" borderId="0" xfId="49" applyFont="1" applyBorder="1">
      <alignment/>
      <protection/>
    </xf>
    <xf numFmtId="41" fontId="6" fillId="0" borderId="26" xfId="49" applyFont="1" applyBorder="1">
      <alignment/>
      <protection/>
    </xf>
    <xf numFmtId="41" fontId="6" fillId="0" borderId="27" xfId="49" applyFont="1" applyBorder="1">
      <alignment/>
      <protection/>
    </xf>
    <xf numFmtId="41" fontId="1" fillId="0" borderId="0" xfId="49" applyFont="1" applyAlignment="1">
      <alignment horizontal="left"/>
      <protection/>
    </xf>
    <xf numFmtId="41" fontId="9" fillId="0" borderId="34" xfId="49" applyFont="1" applyFill="1" applyBorder="1">
      <alignment/>
      <protection/>
    </xf>
    <xf numFmtId="41" fontId="6" fillId="0" borderId="35" xfId="49" applyFont="1" applyFill="1" applyBorder="1">
      <alignment/>
      <protection/>
    </xf>
    <xf numFmtId="41" fontId="1" fillId="0" borderId="36" xfId="49" applyFont="1" applyBorder="1" applyAlignment="1" quotePrefix="1">
      <alignment horizontal="left"/>
      <protection/>
    </xf>
    <xf numFmtId="41" fontId="1" fillId="0" borderId="36" xfId="49" applyFont="1" applyBorder="1">
      <alignment/>
      <protection/>
    </xf>
    <xf numFmtId="41" fontId="1" fillId="0" borderId="37" xfId="49" applyFont="1" applyFill="1" applyBorder="1">
      <alignment/>
      <protection/>
    </xf>
    <xf numFmtId="41" fontId="6" fillId="0" borderId="38" xfId="49" applyFont="1" applyFill="1" applyBorder="1">
      <alignment/>
      <protection/>
    </xf>
    <xf numFmtId="41" fontId="6" fillId="0" borderId="39" xfId="49" applyFont="1" applyFill="1" applyBorder="1">
      <alignment/>
      <protection/>
    </xf>
    <xf numFmtId="41" fontId="1" fillId="0" borderId="0" xfId="49" applyFont="1" applyAlignment="1">
      <alignment horizontal="centerContinuous"/>
      <protection/>
    </xf>
    <xf numFmtId="41" fontId="0" fillId="0" borderId="0" xfId="49" applyFont="1" applyAlignment="1">
      <alignment horizontal="centerContinuous"/>
      <protection/>
    </xf>
    <xf numFmtId="41" fontId="9" fillId="0" borderId="40" xfId="49" applyFont="1" applyBorder="1">
      <alignment/>
      <protection/>
    </xf>
    <xf numFmtId="41" fontId="6" fillId="0" borderId="16" xfId="49" applyFont="1" applyBorder="1">
      <alignment/>
      <protection/>
    </xf>
    <xf numFmtId="41" fontId="6" fillId="0" borderId="41" xfId="49" applyFont="1" applyBorder="1">
      <alignment/>
      <protection/>
    </xf>
    <xf numFmtId="41" fontId="9" fillId="24" borderId="0" xfId="49" applyFont="1" applyFill="1" applyBorder="1">
      <alignment/>
      <protection/>
    </xf>
    <xf numFmtId="41" fontId="6" fillId="24" borderId="0" xfId="49" applyFont="1" applyFill="1" applyBorder="1">
      <alignment/>
      <protection/>
    </xf>
    <xf numFmtId="41" fontId="6" fillId="0" borderId="0" xfId="49" applyFont="1">
      <alignment/>
      <protection/>
    </xf>
    <xf numFmtId="41" fontId="6" fillId="16" borderId="11" xfId="49" applyFont="1" applyFill="1" applyBorder="1">
      <alignment/>
      <protection/>
    </xf>
    <xf numFmtId="41" fontId="6" fillId="16" borderId="12" xfId="49" applyFont="1" applyFill="1" applyBorder="1">
      <alignment/>
      <protection/>
    </xf>
    <xf numFmtId="41" fontId="6" fillId="16" borderId="13" xfId="49" applyFont="1" applyFill="1" applyBorder="1">
      <alignment/>
      <protection/>
    </xf>
    <xf numFmtId="41" fontId="10" fillId="16" borderId="21" xfId="49" applyFont="1" applyFill="1" applyBorder="1" applyAlignment="1">
      <alignment horizontal="center"/>
      <protection/>
    </xf>
    <xf numFmtId="41" fontId="6" fillId="16" borderId="15" xfId="49" applyFont="1" applyFill="1" applyBorder="1" applyAlignment="1">
      <alignment horizontal="center"/>
      <protection/>
    </xf>
    <xf numFmtId="41" fontId="6" fillId="16" borderId="15" xfId="49" applyFont="1" applyFill="1" applyBorder="1" applyAlignment="1">
      <alignment horizontal="centerContinuous"/>
      <protection/>
    </xf>
    <xf numFmtId="41" fontId="6" fillId="16" borderId="14" xfId="49" applyFont="1" applyFill="1" applyBorder="1" applyAlignment="1">
      <alignment horizontal="center"/>
      <protection/>
    </xf>
    <xf numFmtId="41" fontId="6" fillId="16" borderId="16" xfId="49" applyFont="1" applyFill="1" applyBorder="1" applyAlignment="1">
      <alignment horizontal="centerContinuous"/>
      <protection/>
    </xf>
    <xf numFmtId="41" fontId="10" fillId="16" borderId="17" xfId="49" applyFont="1" applyFill="1" applyBorder="1" applyAlignment="1">
      <alignment horizontal="center"/>
      <protection/>
    </xf>
    <xf numFmtId="41" fontId="6" fillId="16" borderId="18" xfId="49" applyFont="1" applyFill="1" applyBorder="1" applyAlignment="1">
      <alignment horizontal="center"/>
      <protection/>
    </xf>
    <xf numFmtId="41" fontId="6" fillId="16" borderId="19" xfId="49" applyFont="1" applyFill="1" applyBorder="1" applyAlignment="1">
      <alignment horizontal="center"/>
      <protection/>
    </xf>
    <xf numFmtId="41" fontId="0" fillId="0" borderId="12" xfId="49" applyFont="1" applyBorder="1">
      <alignment/>
      <protection/>
    </xf>
    <xf numFmtId="41" fontId="1" fillId="0" borderId="12" xfId="49" applyFont="1" applyBorder="1">
      <alignment/>
      <protection/>
    </xf>
    <xf numFmtId="41" fontId="6" fillId="0" borderId="42" xfId="49" applyFont="1" applyBorder="1">
      <alignment/>
      <protection/>
    </xf>
    <xf numFmtId="41" fontId="6" fillId="0" borderId="15" xfId="49" applyNumberFormat="1" applyFont="1" applyBorder="1">
      <alignment/>
      <protection/>
    </xf>
    <xf numFmtId="41" fontId="12" fillId="0" borderId="43" xfId="49" applyFont="1" applyBorder="1" applyAlignment="1" quotePrefix="1">
      <alignment horizontal="left"/>
      <protection/>
    </xf>
    <xf numFmtId="41" fontId="12" fillId="0" borderId="43" xfId="49" applyFont="1" applyBorder="1">
      <alignment/>
      <protection/>
    </xf>
    <xf numFmtId="41" fontId="13" fillId="0" borderId="44" xfId="49" applyFont="1" applyFill="1" applyBorder="1">
      <alignment/>
      <protection/>
    </xf>
    <xf numFmtId="41" fontId="14" fillId="0" borderId="43" xfId="49" applyFont="1" applyFill="1" applyBorder="1">
      <alignment/>
      <protection/>
    </xf>
    <xf numFmtId="41" fontId="14" fillId="0" borderId="33" xfId="49" applyFont="1" applyFill="1" applyBorder="1">
      <alignment/>
      <protection/>
    </xf>
    <xf numFmtId="41" fontId="12" fillId="0" borderId="0" xfId="49" applyFont="1" applyBorder="1" applyAlignment="1" quotePrefix="1">
      <alignment horizontal="left"/>
      <protection/>
    </xf>
    <xf numFmtId="41" fontId="12" fillId="0" borderId="0" xfId="49" applyFont="1" applyBorder="1">
      <alignment/>
      <protection/>
    </xf>
    <xf numFmtId="41" fontId="13" fillId="0" borderId="34" xfId="49" applyFont="1" applyFill="1" applyBorder="1">
      <alignment/>
      <protection/>
    </xf>
    <xf numFmtId="194" fontId="14" fillId="0" borderId="45" xfId="49" applyNumberFormat="1" applyFont="1" applyFill="1" applyBorder="1">
      <alignment/>
      <protection/>
    </xf>
    <xf numFmtId="41" fontId="13" fillId="0" borderId="0" xfId="49" applyFont="1" applyFill="1" applyBorder="1">
      <alignment/>
      <protection/>
    </xf>
    <xf numFmtId="41" fontId="14" fillId="0" borderId="0" xfId="49" applyFont="1" applyFill="1" applyBorder="1">
      <alignment/>
      <protection/>
    </xf>
    <xf numFmtId="41" fontId="14" fillId="0" borderId="12" xfId="49" applyFont="1" applyFill="1" applyBorder="1">
      <alignment/>
      <protection/>
    </xf>
    <xf numFmtId="41" fontId="6" fillId="0" borderId="46" xfId="49" applyFont="1" applyBorder="1">
      <alignment/>
      <protection/>
    </xf>
    <xf numFmtId="41" fontId="9" fillId="0" borderId="47" xfId="49" applyFont="1" applyBorder="1">
      <alignment/>
      <protection/>
    </xf>
    <xf numFmtId="41" fontId="6" fillId="0" borderId="48" xfId="49" applyFont="1" applyBorder="1">
      <alignment/>
      <protection/>
    </xf>
    <xf numFmtId="41" fontId="6" fillId="0" borderId="49" xfId="49" applyFont="1" applyBorder="1">
      <alignment/>
      <protection/>
    </xf>
    <xf numFmtId="41" fontId="6" fillId="0" borderId="19" xfId="49" applyFont="1" applyBorder="1">
      <alignment/>
      <protection/>
    </xf>
    <xf numFmtId="41" fontId="9" fillId="0" borderId="17" xfId="49" applyFont="1" applyBorder="1">
      <alignment/>
      <protection/>
    </xf>
    <xf numFmtId="41" fontId="6" fillId="0" borderId="18" xfId="49" applyFont="1" applyBorder="1">
      <alignment/>
      <protection/>
    </xf>
    <xf numFmtId="41" fontId="4" fillId="0" borderId="0" xfId="49" applyFont="1">
      <alignment/>
      <protection/>
    </xf>
    <xf numFmtId="41" fontId="10" fillId="0" borderId="37" xfId="49" applyFont="1" applyFill="1" applyBorder="1">
      <alignment/>
      <protection/>
    </xf>
    <xf numFmtId="41" fontId="6" fillId="0" borderId="50" xfId="49" applyFont="1" applyFill="1" applyBorder="1">
      <alignment/>
      <protection/>
    </xf>
    <xf numFmtId="41" fontId="11" fillId="0" borderId="0" xfId="49" applyFont="1">
      <alignment/>
      <protection/>
    </xf>
    <xf numFmtId="41" fontId="6" fillId="0" borderId="51" xfId="49" applyFont="1" applyBorder="1">
      <alignment/>
      <protection/>
    </xf>
    <xf numFmtId="41" fontId="1" fillId="0" borderId="36" xfId="49" applyFont="1" applyFill="1" applyBorder="1">
      <alignment/>
      <protection/>
    </xf>
    <xf numFmtId="41" fontId="1" fillId="0" borderId="36" xfId="49" applyFont="1" applyFill="1" applyBorder="1" applyAlignment="1" quotePrefix="1">
      <alignment horizontal="left"/>
      <protection/>
    </xf>
    <xf numFmtId="41" fontId="9" fillId="0" borderId="0" xfId="49" applyFont="1" applyFill="1">
      <alignment/>
      <protection/>
    </xf>
    <xf numFmtId="41" fontId="4" fillId="0" borderId="0" xfId="49" applyFont="1" applyFill="1">
      <alignment/>
      <protection/>
    </xf>
    <xf numFmtId="41" fontId="4" fillId="0" borderId="0" xfId="49" applyFill="1">
      <alignment/>
      <protection/>
    </xf>
    <xf numFmtId="41" fontId="15" fillId="0" borderId="0" xfId="49" applyFont="1">
      <alignment/>
      <protection/>
    </xf>
    <xf numFmtId="41" fontId="9" fillId="0" borderId="0" xfId="49" applyFont="1" applyAlignment="1" quotePrefix="1">
      <alignment horizontal="left"/>
      <protection/>
    </xf>
    <xf numFmtId="41" fontId="9" fillId="0" borderId="0" xfId="49" applyFont="1">
      <alignment/>
      <protection/>
    </xf>
    <xf numFmtId="41" fontId="8" fillId="0" borderId="0" xfId="49" applyFont="1" applyAlignment="1" quotePrefix="1">
      <alignment horizontal="left"/>
      <protection/>
    </xf>
    <xf numFmtId="41" fontId="8" fillId="0" borderId="0" xfId="49" applyFont="1" applyAlignment="1">
      <alignment horizontal="left"/>
      <protection/>
    </xf>
    <xf numFmtId="41" fontId="9" fillId="0" borderId="0" xfId="49" applyFont="1" applyAlignment="1">
      <alignment horizontal="center"/>
      <protection/>
    </xf>
    <xf numFmtId="41" fontId="9" fillId="0" borderId="0" xfId="49" applyFont="1" applyAlignment="1">
      <alignment horizontal="center"/>
      <protection/>
    </xf>
    <xf numFmtId="41" fontId="10" fillId="0" borderId="0" xfId="49" applyFont="1">
      <alignment/>
      <protection/>
    </xf>
    <xf numFmtId="41" fontId="9" fillId="0" borderId="0" xfId="49" applyFont="1" applyAlignment="1" quotePrefix="1">
      <alignment horizontal="fill"/>
      <protection/>
    </xf>
    <xf numFmtId="41" fontId="9" fillId="0" borderId="0" xfId="49" applyFont="1" applyAlignment="1" quotePrefix="1">
      <alignment horizontal="left"/>
      <protection/>
    </xf>
    <xf numFmtId="0" fontId="0" fillId="0" borderId="0" xfId="0" applyBorder="1" applyAlignment="1">
      <alignment/>
    </xf>
    <xf numFmtId="3" fontId="0" fillId="0" borderId="0" xfId="0" applyNumberFormat="1" applyAlignment="1">
      <alignment/>
    </xf>
    <xf numFmtId="0" fontId="16" fillId="0" borderId="52" xfId="0" applyFont="1" applyBorder="1" applyAlignment="1">
      <alignment horizontal="center" vertical="center"/>
    </xf>
    <xf numFmtId="0" fontId="2" fillId="0" borderId="52" xfId="0" applyFont="1" applyBorder="1" applyAlignment="1">
      <alignment horizontal="center" vertical="center"/>
    </xf>
    <xf numFmtId="0" fontId="0" fillId="0" borderId="52" xfId="0" applyBorder="1" applyAlignment="1">
      <alignment/>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xf>
    <xf numFmtId="0" fontId="2" fillId="0" borderId="56" xfId="0" applyFont="1" applyBorder="1" applyAlignment="1">
      <alignment horizontal="center" vertical="center"/>
    </xf>
    <xf numFmtId="0" fontId="0" fillId="0" borderId="56" xfId="0" applyBorder="1" applyAlignment="1">
      <alignment horizontal="center" vertical="center"/>
    </xf>
    <xf numFmtId="0" fontId="1" fillId="25" borderId="57" xfId="0" applyFont="1" applyFill="1" applyBorder="1" applyAlignment="1">
      <alignment/>
    </xf>
    <xf numFmtId="0" fontId="0" fillId="0" borderId="52" xfId="0" applyBorder="1" applyAlignment="1">
      <alignment horizontal="center"/>
    </xf>
    <xf numFmtId="0" fontId="0" fillId="0" borderId="56" xfId="0" applyBorder="1" applyAlignment="1">
      <alignment wrapText="1"/>
    </xf>
    <xf numFmtId="0" fontId="18" fillId="0" borderId="0" xfId="0" applyNumberFormat="1" applyFont="1" applyAlignment="1">
      <alignment/>
    </xf>
    <xf numFmtId="0" fontId="0" fillId="26" borderId="0" xfId="0" applyFill="1" applyBorder="1" applyAlignment="1">
      <alignment/>
    </xf>
    <xf numFmtId="0" fontId="17" fillId="26" borderId="0" xfId="0" applyFont="1" applyFill="1" applyBorder="1" applyAlignment="1">
      <alignment/>
    </xf>
    <xf numFmtId="0" fontId="12" fillId="26" borderId="0" xfId="0" applyFont="1" applyFill="1" applyBorder="1" applyAlignment="1">
      <alignment/>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xf>
    <xf numFmtId="0" fontId="0" fillId="0" borderId="56" xfId="0" applyFont="1" applyBorder="1" applyAlignment="1">
      <alignment horizontal="center" wrapText="1"/>
    </xf>
    <xf numFmtId="0" fontId="0" fillId="0" borderId="56" xfId="0" applyFont="1" applyBorder="1" applyAlignment="1">
      <alignment horizontal="center" vertical="center"/>
    </xf>
    <xf numFmtId="0" fontId="20" fillId="0" borderId="0" xfId="0" applyFont="1" applyAlignment="1">
      <alignment/>
    </xf>
    <xf numFmtId="0" fontId="21" fillId="0" borderId="55" xfId="0" applyFont="1" applyBorder="1" applyAlignment="1">
      <alignment horizontal="center" vertical="center"/>
    </xf>
    <xf numFmtId="0" fontId="22" fillId="0" borderId="52" xfId="0" applyFont="1" applyBorder="1" applyAlignment="1">
      <alignment horizontal="center" vertical="center"/>
    </xf>
    <xf numFmtId="0" fontId="21" fillId="0" borderId="52" xfId="0" applyFont="1" applyBorder="1" applyAlignment="1">
      <alignment horizontal="center" vertical="center"/>
    </xf>
    <xf numFmtId="0" fontId="23" fillId="0" borderId="52" xfId="0" applyFont="1" applyBorder="1" applyAlignment="1">
      <alignment horizontal="center" vertical="center"/>
    </xf>
    <xf numFmtId="0" fontId="25" fillId="0" borderId="55" xfId="0" applyFont="1" applyBorder="1" applyAlignment="1">
      <alignment/>
    </xf>
    <xf numFmtId="0" fontId="23" fillId="0" borderId="55" xfId="0" applyFont="1" applyBorder="1" applyAlignment="1">
      <alignment horizontal="center" vertical="center"/>
    </xf>
    <xf numFmtId="0" fontId="25" fillId="0" borderId="52" xfId="0" applyFont="1" applyBorder="1" applyAlignment="1">
      <alignment/>
    </xf>
    <xf numFmtId="0" fontId="23" fillId="27" borderId="52" xfId="0" applyFont="1" applyFill="1" applyBorder="1" applyAlignment="1">
      <alignment horizontal="center" vertical="center" wrapText="1"/>
    </xf>
    <xf numFmtId="0" fontId="26" fillId="25" borderId="57" xfId="0" applyFont="1" applyFill="1" applyBorder="1" applyAlignment="1">
      <alignment/>
    </xf>
    <xf numFmtId="0" fontId="26" fillId="25" borderId="58" xfId="0" applyFont="1" applyFill="1" applyBorder="1" applyAlignment="1">
      <alignment/>
    </xf>
    <xf numFmtId="0" fontId="26" fillId="25" borderId="58" xfId="0" applyFont="1" applyFill="1" applyBorder="1" applyAlignment="1">
      <alignment wrapText="1"/>
    </xf>
    <xf numFmtId="0" fontId="26" fillId="25" borderId="59" xfId="0" applyFont="1" applyFill="1" applyBorder="1" applyAlignment="1">
      <alignment wrapText="1"/>
    </xf>
    <xf numFmtId="3" fontId="26" fillId="0" borderId="55" xfId="0" applyNumberFormat="1" applyFont="1" applyBorder="1" applyAlignment="1">
      <alignment/>
    </xf>
    <xf numFmtId="0" fontId="26" fillId="0" borderId="55" xfId="0" applyFont="1" applyBorder="1" applyAlignment="1">
      <alignment/>
    </xf>
    <xf numFmtId="0" fontId="24" fillId="0" borderId="56" xfId="0" applyFont="1" applyBorder="1" applyAlignment="1">
      <alignment wrapText="1"/>
    </xf>
    <xf numFmtId="0" fontId="21" fillId="0" borderId="56" xfId="0" applyFont="1" applyBorder="1" applyAlignment="1">
      <alignment horizontal="center" vertical="center"/>
    </xf>
    <xf numFmtId="3" fontId="26" fillId="0" borderId="60" xfId="0" applyNumberFormat="1" applyFont="1" applyBorder="1" applyAlignment="1">
      <alignment/>
    </xf>
    <xf numFmtId="0" fontId="26" fillId="0" borderId="61" xfId="0" applyFont="1" applyFill="1" applyBorder="1" applyAlignment="1">
      <alignment wrapText="1"/>
    </xf>
    <xf numFmtId="0" fontId="27" fillId="28" borderId="0" xfId="0" applyFont="1" applyFill="1" applyBorder="1" applyAlignment="1">
      <alignment/>
    </xf>
    <xf numFmtId="0" fontId="0" fillId="0" borderId="0" xfId="0" applyAlignment="1">
      <alignment horizontal="center"/>
    </xf>
    <xf numFmtId="0" fontId="29" fillId="0" borderId="0" xfId="0" applyFont="1" applyAlignment="1">
      <alignment/>
    </xf>
    <xf numFmtId="0" fontId="30" fillId="0" borderId="0" xfId="0" applyFont="1" applyAlignment="1">
      <alignment/>
    </xf>
    <xf numFmtId="0" fontId="32" fillId="0" borderId="0" xfId="0" applyFont="1" applyAlignment="1">
      <alignment/>
    </xf>
    <xf numFmtId="0" fontId="33" fillId="0" borderId="0" xfId="0" applyFont="1" applyAlignment="1">
      <alignment/>
    </xf>
    <xf numFmtId="41" fontId="33" fillId="0" borderId="0" xfId="47" applyFont="1" applyAlignment="1">
      <alignment/>
    </xf>
    <xf numFmtId="0" fontId="34" fillId="0" borderId="0" xfId="0" applyFont="1" applyAlignment="1">
      <alignment/>
    </xf>
    <xf numFmtId="41" fontId="33" fillId="0" borderId="62" xfId="47" applyFont="1" applyBorder="1" applyAlignment="1">
      <alignment/>
    </xf>
    <xf numFmtId="0" fontId="32" fillId="0" borderId="63" xfId="0" applyFont="1" applyBorder="1" applyAlignment="1">
      <alignment/>
    </xf>
    <xf numFmtId="0" fontId="32" fillId="0" borderId="53" xfId="0" applyFont="1" applyBorder="1" applyAlignment="1">
      <alignment/>
    </xf>
    <xf numFmtId="0" fontId="0" fillId="0" borderId="53" xfId="0" applyBorder="1" applyAlignment="1">
      <alignment/>
    </xf>
    <xf numFmtId="0" fontId="35" fillId="6" borderId="56" xfId="0" applyFont="1" applyFill="1" applyBorder="1" applyAlignment="1">
      <alignment/>
    </xf>
    <xf numFmtId="0" fontId="35" fillId="6" borderId="56" xfId="0" applyFont="1" applyFill="1" applyBorder="1" applyAlignment="1">
      <alignment horizontal="right"/>
    </xf>
    <xf numFmtId="41" fontId="33" fillId="0" borderId="53" xfId="47" applyFont="1" applyBorder="1" applyAlignment="1">
      <alignment/>
    </xf>
    <xf numFmtId="0" fontId="35" fillId="25" borderId="56" xfId="0" applyFont="1" applyFill="1" applyBorder="1" applyAlignment="1">
      <alignment horizontal="right"/>
    </xf>
    <xf numFmtId="41" fontId="27" fillId="25" borderId="56" xfId="47" applyFont="1" applyFill="1" applyBorder="1" applyAlignment="1">
      <alignment/>
    </xf>
    <xf numFmtId="0" fontId="32" fillId="0" borderId="56" xfId="0" applyFont="1" applyBorder="1" applyAlignment="1">
      <alignment/>
    </xf>
    <xf numFmtId="41" fontId="33" fillId="0" borderId="64" xfId="47" applyFont="1" applyBorder="1" applyAlignment="1">
      <alignment/>
    </xf>
    <xf numFmtId="41" fontId="33" fillId="0" borderId="36" xfId="47" applyFont="1" applyBorder="1" applyAlignment="1">
      <alignment/>
    </xf>
    <xf numFmtId="0" fontId="0" fillId="0" borderId="64" xfId="0" applyBorder="1" applyAlignment="1">
      <alignment/>
    </xf>
    <xf numFmtId="0" fontId="20" fillId="0" borderId="36" xfId="0" applyFont="1" applyBorder="1" applyAlignment="1">
      <alignment/>
    </xf>
    <xf numFmtId="0" fontId="6" fillId="0" borderId="0" xfId="0" applyFont="1" applyBorder="1" applyAlignment="1">
      <alignment/>
    </xf>
    <xf numFmtId="0" fontId="28" fillId="0" borderId="0" xfId="0" applyFont="1" applyFill="1" applyBorder="1" applyAlignment="1">
      <alignment horizontal="center"/>
    </xf>
    <xf numFmtId="0" fontId="18" fillId="0" borderId="61" xfId="0" applyNumberFormat="1" applyFont="1" applyFill="1" applyBorder="1" applyAlignment="1">
      <alignment horizontal="left"/>
    </xf>
    <xf numFmtId="0" fontId="0" fillId="0" borderId="61" xfId="0" applyFill="1" applyBorder="1" applyAlignment="1">
      <alignment horizontal="left"/>
    </xf>
    <xf numFmtId="0" fontId="0" fillId="0" borderId="61" xfId="0" applyFill="1" applyBorder="1" applyAlignment="1">
      <alignment horizontal="left" vertical="center"/>
    </xf>
    <xf numFmtId="0" fontId="0" fillId="0" borderId="65" xfId="0" applyBorder="1" applyAlignment="1">
      <alignment/>
    </xf>
    <xf numFmtId="0" fontId="0" fillId="0" borderId="66" xfId="0" applyBorder="1" applyAlignment="1">
      <alignment/>
    </xf>
    <xf numFmtId="0" fontId="0" fillId="0" borderId="67" xfId="0" applyBorder="1" applyAlignment="1">
      <alignment/>
    </xf>
    <xf numFmtId="41" fontId="33" fillId="0" borderId="68" xfId="47" applyFont="1" applyBorder="1" applyAlignment="1">
      <alignment/>
    </xf>
    <xf numFmtId="41" fontId="33" fillId="0" borderId="69" xfId="47" applyFont="1" applyBorder="1" applyAlignment="1">
      <alignment/>
    </xf>
    <xf numFmtId="41" fontId="33" fillId="0" borderId="70" xfId="47" applyFont="1" applyBorder="1" applyAlignment="1">
      <alignment/>
    </xf>
    <xf numFmtId="41" fontId="33" fillId="0" borderId="71" xfId="47" applyFont="1" applyBorder="1" applyAlignment="1">
      <alignment/>
    </xf>
    <xf numFmtId="41" fontId="33" fillId="0" borderId="72" xfId="47" applyFont="1" applyBorder="1" applyAlignment="1">
      <alignment/>
    </xf>
    <xf numFmtId="41" fontId="33" fillId="0" borderId="73" xfId="47" applyFont="1" applyBorder="1" applyAlignment="1">
      <alignment/>
    </xf>
    <xf numFmtId="41" fontId="33" fillId="0" borderId="65" xfId="47" applyFont="1" applyBorder="1" applyAlignment="1">
      <alignment/>
    </xf>
    <xf numFmtId="0" fontId="33" fillId="0" borderId="68" xfId="0" applyFont="1" applyBorder="1" applyAlignment="1">
      <alignment/>
    </xf>
    <xf numFmtId="0" fontId="33" fillId="0" borderId="71" xfId="0" applyFont="1" applyBorder="1" applyAlignment="1">
      <alignment/>
    </xf>
    <xf numFmtId="0" fontId="33" fillId="0" borderId="74" xfId="0" applyFont="1" applyBorder="1" applyAlignment="1">
      <alignment/>
    </xf>
    <xf numFmtId="0" fontId="35" fillId="25" borderId="75" xfId="0" applyFont="1" applyFill="1" applyBorder="1" applyAlignment="1">
      <alignment/>
    </xf>
    <xf numFmtId="0" fontId="35" fillId="25" borderId="75" xfId="0" applyFont="1" applyFill="1" applyBorder="1" applyAlignment="1">
      <alignment horizontal="right"/>
    </xf>
    <xf numFmtId="41" fontId="27" fillId="25" borderId="75" xfId="47" applyFont="1" applyFill="1" applyBorder="1" applyAlignment="1">
      <alignment/>
    </xf>
    <xf numFmtId="41" fontId="31" fillId="0" borderId="0" xfId="47" applyFont="1" applyAlignment="1">
      <alignment/>
    </xf>
    <xf numFmtId="41" fontId="31" fillId="0" borderId="0" xfId="47" applyFont="1" applyAlignment="1">
      <alignment horizontal="left"/>
    </xf>
    <xf numFmtId="41" fontId="34" fillId="0" borderId="0" xfId="47" applyFont="1" applyAlignment="1">
      <alignment/>
    </xf>
    <xf numFmtId="41" fontId="31" fillId="0" borderId="0" xfId="47" applyFont="1" applyAlignment="1">
      <alignment wrapText="1"/>
    </xf>
    <xf numFmtId="41" fontId="31" fillId="0" borderId="76" xfId="47" applyFont="1" applyBorder="1" applyAlignment="1">
      <alignment/>
    </xf>
    <xf numFmtId="41" fontId="31" fillId="0" borderId="77" xfId="47" applyFont="1" applyBorder="1" applyAlignment="1">
      <alignment/>
    </xf>
    <xf numFmtId="41" fontId="36" fillId="0" borderId="77" xfId="47" applyFont="1" applyBorder="1" applyAlignment="1">
      <alignment horizontal="right"/>
    </xf>
    <xf numFmtId="41" fontId="31" fillId="0" borderId="77" xfId="47" applyFont="1" applyBorder="1" applyAlignment="1">
      <alignment horizontal="left" indent="1"/>
    </xf>
    <xf numFmtId="41" fontId="31" fillId="0" borderId="78" xfId="47" applyFont="1" applyBorder="1" applyAlignment="1">
      <alignment/>
    </xf>
    <xf numFmtId="41" fontId="37" fillId="0" borderId="0" xfId="47" applyFont="1" applyAlignment="1">
      <alignment/>
    </xf>
    <xf numFmtId="0" fontId="37" fillId="22" borderId="79" xfId="0" applyFont="1" applyFill="1" applyBorder="1" applyAlignment="1">
      <alignment/>
    </xf>
    <xf numFmtId="0" fontId="38" fillId="22" borderId="20" xfId="0" applyFont="1" applyFill="1" applyBorder="1" applyAlignment="1">
      <alignment/>
    </xf>
    <xf numFmtId="0" fontId="37" fillId="22" borderId="20" xfId="0" applyNumberFormat="1" applyFont="1" applyFill="1" applyBorder="1" applyAlignment="1">
      <alignment/>
    </xf>
    <xf numFmtId="0" fontId="37" fillId="22" borderId="20" xfId="0" applyFont="1" applyFill="1" applyBorder="1" applyAlignment="1">
      <alignment/>
    </xf>
    <xf numFmtId="0" fontId="37" fillId="22" borderId="80" xfId="0" applyNumberFormat="1" applyFont="1" applyFill="1" applyBorder="1" applyAlignment="1">
      <alignment/>
    </xf>
    <xf numFmtId="0" fontId="38" fillId="22" borderId="61" xfId="0" applyFont="1" applyFill="1" applyBorder="1" applyAlignment="1">
      <alignment/>
    </xf>
    <xf numFmtId="0" fontId="38" fillId="22" borderId="0" xfId="0" applyFont="1" applyFill="1" applyBorder="1" applyAlignment="1">
      <alignment/>
    </xf>
    <xf numFmtId="0" fontId="38" fillId="22" borderId="81" xfId="0" applyFont="1" applyFill="1" applyBorder="1" applyAlignment="1">
      <alignment/>
    </xf>
    <xf numFmtId="0" fontId="37" fillId="22" borderId="61" xfId="0" applyFont="1" applyFill="1" applyBorder="1" applyAlignment="1">
      <alignment/>
    </xf>
    <xf numFmtId="0" fontId="37" fillId="22" borderId="0" xfId="0" applyFont="1" applyFill="1" applyBorder="1" applyAlignment="1">
      <alignment/>
    </xf>
    <xf numFmtId="0" fontId="38" fillId="22" borderId="64" xfId="0" applyFont="1" applyFill="1" applyBorder="1" applyAlignment="1">
      <alignment/>
    </xf>
    <xf numFmtId="0" fontId="38" fillId="22" borderId="36" xfId="0" applyFont="1" applyFill="1" applyBorder="1" applyAlignment="1">
      <alignment/>
    </xf>
    <xf numFmtId="0" fontId="38" fillId="22" borderId="36" xfId="0" applyFont="1" applyFill="1" applyBorder="1" applyAlignment="1">
      <alignment vertical="center"/>
    </xf>
    <xf numFmtId="0" fontId="38" fillId="22" borderId="82" xfId="0" applyFont="1" applyFill="1" applyBorder="1" applyAlignment="1">
      <alignment vertical="center"/>
    </xf>
    <xf numFmtId="0" fontId="38" fillId="0" borderId="0" xfId="0" applyFont="1" applyAlignment="1">
      <alignment horizontal="center" vertical="center"/>
    </xf>
    <xf numFmtId="0" fontId="37" fillId="0" borderId="0" xfId="0" applyFont="1" applyAlignment="1">
      <alignment/>
    </xf>
    <xf numFmtId="0" fontId="38" fillId="0" borderId="0" xfId="0" applyFont="1" applyBorder="1" applyAlignment="1">
      <alignment/>
    </xf>
    <xf numFmtId="0" fontId="38" fillId="0" borderId="0" xfId="0" applyFont="1" applyAlignment="1">
      <alignment/>
    </xf>
    <xf numFmtId="49" fontId="37" fillId="22" borderId="80" xfId="0" applyNumberFormat="1" applyFont="1" applyFill="1" applyBorder="1" applyAlignment="1">
      <alignment/>
    </xf>
    <xf numFmtId="0" fontId="37" fillId="22" borderId="79" xfId="0" applyFont="1" applyFill="1" applyBorder="1" applyAlignment="1">
      <alignment horizontal="left"/>
    </xf>
    <xf numFmtId="0" fontId="37" fillId="22" borderId="20" xfId="0" applyFont="1" applyFill="1" applyBorder="1" applyAlignment="1">
      <alignment horizontal="left"/>
    </xf>
    <xf numFmtId="0" fontId="38" fillId="22" borderId="20" xfId="0" applyFont="1" applyFill="1" applyBorder="1" applyAlignment="1">
      <alignment horizontal="left"/>
    </xf>
    <xf numFmtId="0" fontId="37" fillId="22" borderId="20" xfId="0" applyNumberFormat="1" applyFont="1" applyFill="1" applyBorder="1" applyAlignment="1">
      <alignment horizontal="left"/>
    </xf>
    <xf numFmtId="49" fontId="37" fillId="22" borderId="80" xfId="0" applyNumberFormat="1" applyFont="1" applyFill="1" applyBorder="1" applyAlignment="1">
      <alignment horizontal="left"/>
    </xf>
    <xf numFmtId="0" fontId="38" fillId="22" borderId="61" xfId="0" applyFont="1" applyFill="1" applyBorder="1" applyAlignment="1">
      <alignment horizontal="left"/>
    </xf>
    <xf numFmtId="0" fontId="38" fillId="22" borderId="0" xfId="0" applyFont="1" applyFill="1" applyBorder="1" applyAlignment="1">
      <alignment horizontal="left"/>
    </xf>
    <xf numFmtId="0" fontId="38" fillId="22" borderId="81" xfId="0" applyFont="1" applyFill="1" applyBorder="1" applyAlignment="1">
      <alignment horizontal="left"/>
    </xf>
    <xf numFmtId="0" fontId="37" fillId="22" borderId="61" xfId="0" applyFont="1" applyFill="1" applyBorder="1" applyAlignment="1">
      <alignment horizontal="left"/>
    </xf>
    <xf numFmtId="0" fontId="37" fillId="22" borderId="0" xfId="0" applyFont="1" applyFill="1" applyBorder="1" applyAlignment="1">
      <alignment horizontal="left"/>
    </xf>
    <xf numFmtId="0" fontId="38" fillId="22" borderId="64" xfId="0" applyFont="1" applyFill="1" applyBorder="1" applyAlignment="1">
      <alignment horizontal="left"/>
    </xf>
    <xf numFmtId="0" fontId="38" fillId="22" borderId="36" xfId="0" applyFont="1" applyFill="1" applyBorder="1" applyAlignment="1">
      <alignment horizontal="left"/>
    </xf>
    <xf numFmtId="0" fontId="38" fillId="22" borderId="36" xfId="0" applyFont="1" applyFill="1" applyBorder="1" applyAlignment="1">
      <alignment horizontal="left" vertical="center"/>
    </xf>
    <xf numFmtId="0" fontId="38" fillId="22" borderId="82" xfId="0" applyFont="1" applyFill="1" applyBorder="1" applyAlignment="1">
      <alignment horizontal="left" vertical="center"/>
    </xf>
    <xf numFmtId="0" fontId="38" fillId="0" borderId="0" xfId="0" applyFont="1" applyAlignment="1">
      <alignment horizontal="center"/>
    </xf>
    <xf numFmtId="0" fontId="37" fillId="0" borderId="0" xfId="0" applyFont="1" applyFill="1" applyBorder="1" applyAlignment="1">
      <alignment horizontal="left"/>
    </xf>
    <xf numFmtId="41" fontId="31" fillId="25" borderId="75" xfId="47" applyFont="1" applyFill="1" applyBorder="1" applyAlignment="1">
      <alignment horizontal="left"/>
    </xf>
    <xf numFmtId="41" fontId="31" fillId="25" borderId="75" xfId="47" applyFont="1" applyFill="1" applyBorder="1" applyAlignment="1">
      <alignment/>
    </xf>
    <xf numFmtId="41" fontId="32" fillId="25" borderId="62" xfId="47" applyFont="1" applyFill="1" applyBorder="1" applyAlignment="1">
      <alignment horizontal="left"/>
    </xf>
    <xf numFmtId="41" fontId="32" fillId="25" borderId="62" xfId="47" applyFont="1" applyFill="1" applyBorder="1" applyAlignment="1">
      <alignment/>
    </xf>
    <xf numFmtId="41" fontId="32" fillId="25" borderId="83" xfId="47" applyFont="1" applyFill="1" applyBorder="1" applyAlignment="1">
      <alignment/>
    </xf>
    <xf numFmtId="41" fontId="31" fillId="25" borderId="83" xfId="47" applyFont="1" applyFill="1" applyBorder="1" applyAlignment="1">
      <alignment/>
    </xf>
    <xf numFmtId="41" fontId="31" fillId="25" borderId="62" xfId="47" applyFont="1" applyFill="1" applyBorder="1" applyAlignment="1">
      <alignment horizontal="left"/>
    </xf>
    <xf numFmtId="41" fontId="31" fillId="25" borderId="62" xfId="47" applyFont="1" applyFill="1" applyBorder="1" applyAlignment="1">
      <alignment/>
    </xf>
    <xf numFmtId="41" fontId="31" fillId="27" borderId="56" xfId="47" applyFont="1" applyFill="1" applyBorder="1" applyAlignment="1">
      <alignment horizontal="left"/>
    </xf>
    <xf numFmtId="41" fontId="32" fillId="27" borderId="56" xfId="47" applyFont="1" applyFill="1" applyBorder="1" applyAlignment="1">
      <alignment/>
    </xf>
    <xf numFmtId="41" fontId="32" fillId="27" borderId="56" xfId="47" applyFont="1" applyFill="1" applyBorder="1" applyAlignment="1">
      <alignment horizontal="left"/>
    </xf>
    <xf numFmtId="41" fontId="37" fillId="22" borderId="0" xfId="47" applyFont="1" applyFill="1" applyAlignment="1">
      <alignment horizontal="center"/>
    </xf>
    <xf numFmtId="41" fontId="37" fillId="22" borderId="0" xfId="47" applyFont="1" applyFill="1" applyAlignment="1">
      <alignment/>
    </xf>
    <xf numFmtId="0" fontId="31" fillId="0" borderId="76" xfId="47" applyNumberFormat="1" applyFont="1" applyBorder="1" applyAlignment="1">
      <alignment horizontal="center"/>
    </xf>
    <xf numFmtId="0" fontId="32" fillId="0" borderId="77" xfId="47" applyNumberFormat="1" applyFont="1" applyBorder="1" applyAlignment="1">
      <alignment horizontal="center"/>
    </xf>
    <xf numFmtId="0" fontId="31" fillId="0" borderId="78" xfId="47" applyNumberFormat="1" applyFont="1" applyBorder="1" applyAlignment="1">
      <alignment horizontal="center"/>
    </xf>
    <xf numFmtId="0" fontId="32" fillId="0" borderId="76" xfId="47" applyNumberFormat="1" applyFont="1" applyBorder="1" applyAlignment="1">
      <alignment horizontal="center"/>
    </xf>
    <xf numFmtId="41" fontId="32" fillId="25" borderId="83" xfId="47" applyFont="1" applyFill="1" applyBorder="1" applyAlignment="1">
      <alignment horizontal="left"/>
    </xf>
    <xf numFmtId="0" fontId="0" fillId="0" borderId="79" xfId="0" applyBorder="1" applyAlignment="1">
      <alignment/>
    </xf>
    <xf numFmtId="0" fontId="0" fillId="0" borderId="20" xfId="0" applyBorder="1" applyAlignment="1">
      <alignment/>
    </xf>
    <xf numFmtId="0" fontId="1" fillId="0" borderId="61" xfId="0" applyFont="1" applyBorder="1" applyAlignment="1">
      <alignment/>
    </xf>
    <xf numFmtId="0" fontId="1" fillId="0" borderId="0" xfId="0" applyFont="1" applyBorder="1" applyAlignment="1">
      <alignment/>
    </xf>
    <xf numFmtId="0" fontId="0" fillId="0" borderId="36" xfId="0" applyBorder="1" applyAlignment="1">
      <alignment/>
    </xf>
    <xf numFmtId="41" fontId="33" fillId="0" borderId="56" xfId="47" applyFont="1" applyBorder="1" applyAlignment="1">
      <alignment/>
    </xf>
    <xf numFmtId="3" fontId="6" fillId="0" borderId="15" xfId="49" applyNumberFormat="1" applyFont="1" applyBorder="1">
      <alignment/>
      <protection/>
    </xf>
    <xf numFmtId="41" fontId="6" fillId="0" borderId="0" xfId="49" applyFont="1" applyFill="1" applyAlignment="1">
      <alignment horizontal="centerContinuous"/>
      <protection/>
    </xf>
    <xf numFmtId="0" fontId="41" fillId="0" borderId="52" xfId="0" applyFont="1" applyBorder="1" applyAlignment="1">
      <alignment horizontal="center"/>
    </xf>
    <xf numFmtId="0" fontId="41" fillId="0" borderId="52" xfId="0" applyFont="1" applyBorder="1" applyAlignment="1">
      <alignment/>
    </xf>
    <xf numFmtId="0" fontId="41" fillId="0" borderId="55" xfId="0" applyFont="1" applyBorder="1" applyAlignment="1">
      <alignment/>
    </xf>
    <xf numFmtId="0" fontId="26" fillId="0" borderId="55" xfId="0" applyFont="1" applyBorder="1" applyAlignment="1">
      <alignment/>
    </xf>
    <xf numFmtId="0" fontId="26" fillId="0" borderId="52" xfId="0" applyFont="1" applyBorder="1" applyAlignment="1">
      <alignment horizontal="center"/>
    </xf>
    <xf numFmtId="0" fontId="26" fillId="0" borderId="52" xfId="0" applyFont="1" applyBorder="1" applyAlignment="1">
      <alignment/>
    </xf>
    <xf numFmtId="41" fontId="40" fillId="29" borderId="0" xfId="49" applyFont="1" applyFill="1" applyAlignment="1">
      <alignment/>
      <protection/>
    </xf>
    <xf numFmtId="41" fontId="6" fillId="29" borderId="0" xfId="49" applyFont="1" applyFill="1" applyAlignment="1">
      <alignment horizontal="centerContinuous"/>
      <protection/>
    </xf>
    <xf numFmtId="41" fontId="0" fillId="0" borderId="0" xfId="47" applyFont="1" applyBorder="1" applyAlignment="1">
      <alignment/>
    </xf>
    <xf numFmtId="0" fontId="30" fillId="0" borderId="0" xfId="0" applyFont="1" applyAlignment="1">
      <alignment horizontal="centerContinuous"/>
    </xf>
    <xf numFmtId="0" fontId="0" fillId="0" borderId="0" xfId="0" applyAlignment="1">
      <alignment horizontal="centerContinuous"/>
    </xf>
    <xf numFmtId="0" fontId="8"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9" fillId="0" borderId="0" xfId="0" applyFont="1" applyAlignment="1">
      <alignment/>
    </xf>
    <xf numFmtId="0" fontId="10" fillId="0" borderId="0" xfId="0" applyFont="1" applyAlignment="1">
      <alignment/>
    </xf>
    <xf numFmtId="0" fontId="10" fillId="0" borderId="12" xfId="0" applyFont="1" applyBorder="1" applyAlignment="1">
      <alignment/>
    </xf>
    <xf numFmtId="0" fontId="10" fillId="0" borderId="11" xfId="0" applyFont="1" applyBorder="1" applyAlignment="1">
      <alignment/>
    </xf>
    <xf numFmtId="0" fontId="10" fillId="0" borderId="13" xfId="0" applyFont="1" applyBorder="1" applyAlignment="1">
      <alignment/>
    </xf>
    <xf numFmtId="0" fontId="10" fillId="0" borderId="46" xfId="0" applyFont="1" applyBorder="1" applyAlignment="1">
      <alignment horizontal="centerContinuous"/>
    </xf>
    <xf numFmtId="0" fontId="10" fillId="0" borderId="15" xfId="0" applyFont="1" applyBorder="1" applyAlignment="1">
      <alignment horizontal="center"/>
    </xf>
    <xf numFmtId="0" fontId="10" fillId="0" borderId="15" xfId="0" applyFont="1" applyBorder="1" applyAlignment="1">
      <alignment/>
    </xf>
    <xf numFmtId="0" fontId="10" fillId="0" borderId="0" xfId="0" applyFont="1" applyBorder="1" applyAlignment="1">
      <alignment horizontal="centerContinuous"/>
    </xf>
    <xf numFmtId="0" fontId="10" fillId="0" borderId="14" xfId="0" applyFont="1" applyBorder="1" applyAlignment="1">
      <alignment horizontal="centerContinuous"/>
    </xf>
    <xf numFmtId="0" fontId="10" fillId="0" borderId="51" xfId="0" applyFont="1" applyBorder="1" applyAlignment="1">
      <alignment horizontal="centerContinuous"/>
    </xf>
    <xf numFmtId="0" fontId="10" fillId="0" borderId="16" xfId="0" applyFont="1" applyBorder="1" applyAlignment="1">
      <alignment horizontal="center"/>
    </xf>
    <xf numFmtId="0" fontId="42" fillId="0" borderId="15" xfId="0" applyFont="1" applyBorder="1" applyAlignment="1">
      <alignment horizontal="center"/>
    </xf>
    <xf numFmtId="0" fontId="42" fillId="0" borderId="15" xfId="0" applyFont="1" applyBorder="1" applyAlignment="1">
      <alignment horizontal="centerContinuous"/>
    </xf>
    <xf numFmtId="0" fontId="9" fillId="0" borderId="18" xfId="0" applyFont="1" applyBorder="1" applyAlignment="1">
      <alignment horizontal="center"/>
    </xf>
    <xf numFmtId="0" fontId="9" fillId="0" borderId="18" xfId="0" applyFont="1" applyBorder="1" applyAlignment="1">
      <alignment horizontal="centerContinuous"/>
    </xf>
    <xf numFmtId="0" fontId="9" fillId="0" borderId="19" xfId="0" applyFont="1" applyBorder="1" applyAlignment="1">
      <alignment horizontal="centerContinuous"/>
    </xf>
    <xf numFmtId="0" fontId="10" fillId="0" borderId="0" xfId="0" applyFont="1" applyAlignment="1" quotePrefix="1">
      <alignment horizontal="left"/>
    </xf>
    <xf numFmtId="0" fontId="9" fillId="0" borderId="15" xfId="0" applyFont="1" applyBorder="1" applyAlignment="1">
      <alignment horizontal="center"/>
    </xf>
    <xf numFmtId="0" fontId="9" fillId="0" borderId="14" xfId="0" applyFont="1" applyBorder="1" applyAlignment="1">
      <alignment horizontal="center"/>
    </xf>
    <xf numFmtId="0" fontId="9" fillId="0" borderId="0" xfId="0" applyFont="1" applyAlignment="1" quotePrefix="1">
      <alignment horizontal="left"/>
    </xf>
    <xf numFmtId="0" fontId="9" fillId="0" borderId="0" xfId="0" applyFont="1" applyAlignment="1">
      <alignment horizontal="left"/>
    </xf>
    <xf numFmtId="0" fontId="7" fillId="0" borderId="0" xfId="0" applyFont="1" applyAlignment="1">
      <alignment/>
    </xf>
    <xf numFmtId="0" fontId="10" fillId="0" borderId="0" xfId="0" applyFont="1" applyAlignment="1">
      <alignment horizontal="left"/>
    </xf>
    <xf numFmtId="0" fontId="9" fillId="0" borderId="24" xfId="0" applyFont="1" applyBorder="1" applyAlignment="1" quotePrefix="1">
      <alignment horizontal="center"/>
    </xf>
    <xf numFmtId="0" fontId="10" fillId="0" borderId="0" xfId="0" applyFont="1" applyAlignment="1">
      <alignment/>
    </xf>
    <xf numFmtId="0" fontId="10" fillId="0" borderId="0" xfId="0" applyFont="1" applyAlignment="1">
      <alignment horizontal="centerContinuous"/>
    </xf>
    <xf numFmtId="0" fontId="9" fillId="0" borderId="19" xfId="0" applyFont="1" applyBorder="1" applyAlignment="1">
      <alignment horizontal="center"/>
    </xf>
    <xf numFmtId="0" fontId="9" fillId="0" borderId="14" xfId="0" applyFont="1" applyBorder="1" applyAlignment="1">
      <alignment/>
    </xf>
    <xf numFmtId="0" fontId="10" fillId="0" borderId="0" xfId="0" applyFont="1" applyAlignment="1" quotePrefix="1">
      <alignment horizontal="left"/>
    </xf>
    <xf numFmtId="0" fontId="9" fillId="0" borderId="84" xfId="0" applyFont="1" applyBorder="1" applyAlignment="1">
      <alignment/>
    </xf>
    <xf numFmtId="0" fontId="9" fillId="0" borderId="19" xfId="0" applyFont="1" applyBorder="1" applyAlignment="1">
      <alignment/>
    </xf>
    <xf numFmtId="0" fontId="9" fillId="0" borderId="14" xfId="0" applyFont="1" applyBorder="1" applyAlignment="1" quotePrefix="1">
      <alignment horizontal="center"/>
    </xf>
    <xf numFmtId="0" fontId="9" fillId="0" borderId="85" xfId="0" applyFont="1" applyBorder="1" applyAlignment="1" quotePrefix="1">
      <alignment horizontal="center"/>
    </xf>
    <xf numFmtId="0" fontId="9" fillId="0" borderId="51" xfId="0" applyFont="1" applyBorder="1" applyAlignment="1" quotePrefix="1">
      <alignment horizontal="center"/>
    </xf>
    <xf numFmtId="0" fontId="9" fillId="0" borderId="24" xfId="0" applyFont="1" applyBorder="1" applyAlignment="1">
      <alignment horizontal="center"/>
    </xf>
    <xf numFmtId="0" fontId="43" fillId="0" borderId="0" xfId="0" applyFont="1" applyAlignment="1">
      <alignment/>
    </xf>
    <xf numFmtId="0" fontId="9" fillId="0" borderId="13" xfId="0" applyFont="1" applyBorder="1" applyAlignment="1">
      <alignment horizontal="center"/>
    </xf>
    <xf numFmtId="0" fontId="9" fillId="0" borderId="85" xfId="0" applyFont="1" applyBorder="1" applyAlignment="1">
      <alignment horizontal="center"/>
    </xf>
    <xf numFmtId="0" fontId="42" fillId="0" borderId="51" xfId="0" applyFont="1" applyBorder="1" applyAlignment="1">
      <alignment horizontal="centerContinuous"/>
    </xf>
    <xf numFmtId="0" fontId="10" fillId="0" borderId="0" xfId="0" applyFont="1" applyAlignment="1">
      <alignment/>
    </xf>
    <xf numFmtId="0" fontId="9" fillId="0" borderId="14" xfId="0" applyFont="1" applyBorder="1" applyAlignment="1">
      <alignment horizontal="centerContinuous"/>
    </xf>
    <xf numFmtId="0" fontId="8" fillId="0" borderId="14" xfId="0" applyFont="1" applyBorder="1" applyAlignment="1" quotePrefix="1">
      <alignment horizontal="center"/>
    </xf>
    <xf numFmtId="0" fontId="9" fillId="0" borderId="84" xfId="0" applyFont="1" applyBorder="1" applyAlignment="1">
      <alignment horizontal="center"/>
    </xf>
    <xf numFmtId="0" fontId="9" fillId="0" borderId="51" xfId="0" applyFont="1" applyBorder="1" applyAlignment="1">
      <alignment/>
    </xf>
    <xf numFmtId="0" fontId="9" fillId="0" borderId="0" xfId="0" applyFont="1" applyBorder="1" applyAlignment="1">
      <alignment/>
    </xf>
    <xf numFmtId="0" fontId="8" fillId="0" borderId="24" xfId="0" applyFont="1" applyBorder="1" applyAlignment="1">
      <alignment horizontal="center"/>
    </xf>
    <xf numFmtId="0" fontId="9" fillId="0" borderId="51" xfId="0" applyFont="1" applyBorder="1" applyAlignment="1">
      <alignment horizontal="center"/>
    </xf>
    <xf numFmtId="0" fontId="9" fillId="0" borderId="0" xfId="0" applyFont="1"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1" fillId="0" borderId="13" xfId="0" applyFont="1" applyBorder="1" applyAlignment="1">
      <alignment/>
    </xf>
    <xf numFmtId="0" fontId="9" fillId="0" borderId="17" xfId="0" applyFont="1" applyBorder="1" applyAlignment="1">
      <alignment horizontal="center"/>
    </xf>
    <xf numFmtId="0" fontId="10" fillId="0" borderId="19" xfId="0" applyFont="1" applyBorder="1" applyAlignment="1">
      <alignment horizontal="center"/>
    </xf>
    <xf numFmtId="0" fontId="9" fillId="0" borderId="15" xfId="0" applyFont="1" applyBorder="1" applyAlignment="1">
      <alignment/>
    </xf>
    <xf numFmtId="0" fontId="10" fillId="0" borderId="14" xfId="0" applyFont="1" applyBorder="1" applyAlignment="1">
      <alignment/>
    </xf>
    <xf numFmtId="0" fontId="44" fillId="0" borderId="0" xfId="0" applyFont="1" applyAlignment="1">
      <alignment/>
    </xf>
    <xf numFmtId="41" fontId="1" fillId="0" borderId="21" xfId="47" applyFont="1" applyBorder="1" applyAlignment="1">
      <alignment/>
    </xf>
    <xf numFmtId="41" fontId="9" fillId="0" borderId="15" xfId="47" applyFont="1" applyBorder="1" applyAlignment="1">
      <alignment/>
    </xf>
    <xf numFmtId="41" fontId="30" fillId="0" borderId="0" xfId="47" applyFont="1" applyAlignment="1">
      <alignment horizontal="centerContinuous"/>
    </xf>
    <xf numFmtId="41" fontId="9" fillId="0" borderId="0" xfId="47" applyFont="1" applyAlignment="1">
      <alignment/>
    </xf>
    <xf numFmtId="41" fontId="10" fillId="0" borderId="10" xfId="47" applyFont="1" applyBorder="1" applyAlignment="1">
      <alignment/>
    </xf>
    <xf numFmtId="41" fontId="10" fillId="0" borderId="21" xfId="47" applyFont="1" applyBorder="1" applyAlignment="1">
      <alignment horizontal="center"/>
    </xf>
    <xf numFmtId="41" fontId="10" fillId="0" borderId="40" xfId="47" applyFont="1" applyBorder="1" applyAlignment="1">
      <alignment horizontal="center"/>
    </xf>
    <xf numFmtId="41" fontId="42" fillId="0" borderId="21" xfId="47" applyFont="1" applyBorder="1" applyAlignment="1" quotePrefix="1">
      <alignment horizontal="center"/>
    </xf>
    <xf numFmtId="41" fontId="9" fillId="0" borderId="17" xfId="47" applyFont="1" applyBorder="1" applyAlignment="1" quotePrefix="1">
      <alignment horizontal="center"/>
    </xf>
    <xf numFmtId="41" fontId="1" fillId="0" borderId="0" xfId="47" applyFont="1" applyAlignment="1">
      <alignment horizontal="centerContinuous"/>
    </xf>
    <xf numFmtId="41" fontId="0" fillId="0" borderId="0" xfId="47" applyFont="1" applyAlignment="1">
      <alignment/>
    </xf>
    <xf numFmtId="41" fontId="44" fillId="0" borderId="0" xfId="47" applyFont="1" applyAlignment="1">
      <alignment/>
    </xf>
    <xf numFmtId="41" fontId="10" fillId="0" borderId="12" xfId="47" applyFont="1" applyBorder="1" applyAlignment="1">
      <alignment/>
    </xf>
    <xf numFmtId="41" fontId="10" fillId="0" borderId="46" xfId="47" applyFont="1" applyBorder="1" applyAlignment="1">
      <alignment horizontal="centerContinuous"/>
    </xf>
    <xf numFmtId="41" fontId="10" fillId="0" borderId="15" xfId="47" applyFont="1" applyBorder="1" applyAlignment="1">
      <alignment horizontal="center"/>
    </xf>
    <xf numFmtId="41" fontId="10" fillId="0" borderId="16" xfId="47" applyFont="1" applyBorder="1" applyAlignment="1" quotePrefix="1">
      <alignment horizontal="center"/>
    </xf>
    <xf numFmtId="41" fontId="42" fillId="0" borderId="15" xfId="47" applyFont="1" applyBorder="1" applyAlignment="1" quotePrefix="1">
      <alignment horizontal="center"/>
    </xf>
    <xf numFmtId="41" fontId="9" fillId="0" borderId="18" xfId="47" applyFont="1" applyBorder="1" applyAlignment="1" quotePrefix="1">
      <alignment horizontal="center"/>
    </xf>
    <xf numFmtId="41" fontId="10" fillId="0" borderId="11" xfId="47" applyFont="1" applyBorder="1" applyAlignment="1">
      <alignment/>
    </xf>
    <xf numFmtId="41" fontId="10" fillId="0" borderId="16" xfId="47" applyFont="1" applyBorder="1" applyAlignment="1">
      <alignment horizontal="centerContinuous"/>
    </xf>
    <xf numFmtId="41" fontId="42" fillId="0" borderId="15" xfId="47" applyFont="1" applyBorder="1" applyAlignment="1">
      <alignment horizontal="center"/>
    </xf>
    <xf numFmtId="41" fontId="9" fillId="0" borderId="18" xfId="47" applyFont="1" applyBorder="1" applyAlignment="1">
      <alignment horizontal="center"/>
    </xf>
    <xf numFmtId="41" fontId="10" fillId="0" borderId="16" xfId="47" applyFont="1" applyBorder="1" applyAlignment="1">
      <alignment horizontal="center"/>
    </xf>
    <xf numFmtId="41" fontId="4" fillId="0" borderId="0" xfId="47" applyFont="1" applyAlignment="1">
      <alignment/>
    </xf>
    <xf numFmtId="41" fontId="10" fillId="0" borderId="0" xfId="47" applyFont="1" applyBorder="1" applyAlignment="1">
      <alignment horizontal="centerContinuous"/>
    </xf>
    <xf numFmtId="41" fontId="10" fillId="0" borderId="15" xfId="47" applyFont="1" applyBorder="1" applyAlignment="1">
      <alignment horizontal="centerContinuous"/>
    </xf>
    <xf numFmtId="41" fontId="9" fillId="0" borderId="18" xfId="47" applyFont="1" applyBorder="1" applyAlignment="1">
      <alignment horizontal="centerContinuous"/>
    </xf>
    <xf numFmtId="41" fontId="0" fillId="0" borderId="0" xfId="47" applyFont="1" applyAlignment="1">
      <alignment horizontal="centerContinuous"/>
    </xf>
    <xf numFmtId="41" fontId="10" fillId="0" borderId="13" xfId="47" applyFont="1" applyBorder="1" applyAlignment="1">
      <alignment/>
    </xf>
    <xf numFmtId="41" fontId="10" fillId="0" borderId="14" xfId="47" applyFont="1" applyBorder="1" applyAlignment="1">
      <alignment horizontal="centerContinuous"/>
    </xf>
    <xf numFmtId="41" fontId="10" fillId="0" borderId="51" xfId="47" applyFont="1" applyBorder="1" applyAlignment="1">
      <alignment horizontal="centerContinuous"/>
    </xf>
    <xf numFmtId="41" fontId="9" fillId="0" borderId="19" xfId="47" applyFont="1" applyBorder="1" applyAlignment="1">
      <alignment horizontal="centerContinuous"/>
    </xf>
    <xf numFmtId="0" fontId="23" fillId="0" borderId="52" xfId="0" applyFont="1" applyBorder="1" applyAlignment="1">
      <alignment horizontal="center" vertical="center" wrapText="1"/>
    </xf>
    <xf numFmtId="41" fontId="25" fillId="0" borderId="75" xfId="47" applyFont="1" applyBorder="1" applyAlignment="1">
      <alignment/>
    </xf>
    <xf numFmtId="41" fontId="25" fillId="0" borderId="62" xfId="47" applyFont="1" applyBorder="1" applyAlignment="1">
      <alignment wrapText="1"/>
    </xf>
    <xf numFmtId="41" fontId="31" fillId="0" borderId="75" xfId="47" applyFont="1" applyBorder="1" applyAlignment="1">
      <alignment/>
    </xf>
    <xf numFmtId="0" fontId="9" fillId="0" borderId="0" xfId="0" applyFont="1" applyBorder="1" applyAlignment="1">
      <alignment horizontal="center"/>
    </xf>
    <xf numFmtId="0" fontId="10" fillId="0" borderId="0" xfId="0" applyFont="1" applyAlignment="1">
      <alignment/>
    </xf>
    <xf numFmtId="0" fontId="10" fillId="0" borderId="24" xfId="0" applyFont="1" applyBorder="1" applyAlignment="1" quotePrefix="1">
      <alignment horizontal="center"/>
    </xf>
    <xf numFmtId="0" fontId="1" fillId="0" borderId="0" xfId="0" applyFont="1" applyAlignment="1">
      <alignment/>
    </xf>
    <xf numFmtId="41" fontId="30" fillId="0" borderId="0" xfId="47" applyFont="1" applyFill="1" applyBorder="1" applyAlignment="1">
      <alignment horizontal="centerContinuous"/>
    </xf>
    <xf numFmtId="41" fontId="30" fillId="0" borderId="0" xfId="47" applyFont="1" applyFill="1" applyBorder="1" applyAlignment="1">
      <alignment/>
    </xf>
    <xf numFmtId="0" fontId="0" fillId="0" borderId="0" xfId="0" applyFill="1" applyAlignment="1">
      <alignment/>
    </xf>
    <xf numFmtId="41" fontId="0" fillId="0" borderId="0" xfId="47" applyFont="1" applyFill="1" applyBorder="1" applyAlignment="1">
      <alignment/>
    </xf>
    <xf numFmtId="41" fontId="1" fillId="0" borderId="0" xfId="47" applyFont="1" applyFill="1" applyBorder="1" applyAlignment="1">
      <alignment horizontal="centerContinuous"/>
    </xf>
    <xf numFmtId="0" fontId="10" fillId="0" borderId="21" xfId="0" applyFont="1" applyBorder="1" applyAlignment="1">
      <alignment horizontal="center"/>
    </xf>
    <xf numFmtId="0" fontId="10" fillId="0" borderId="15" xfId="0" applyFont="1" applyBorder="1" applyAlignment="1">
      <alignment horizontal="center"/>
    </xf>
    <xf numFmtId="0" fontId="10" fillId="0" borderId="14" xfId="0" applyFont="1" applyBorder="1" applyAlignment="1">
      <alignment horizontal="center"/>
    </xf>
    <xf numFmtId="41" fontId="30" fillId="0" borderId="61" xfId="47" applyFont="1" applyFill="1" applyBorder="1" applyAlignment="1">
      <alignment horizontal="centerContinuous"/>
    </xf>
    <xf numFmtId="0" fontId="0" fillId="0" borderId="0" xfId="0" applyAlignment="1">
      <alignment/>
    </xf>
    <xf numFmtId="0" fontId="0" fillId="0" borderId="0" xfId="0" applyNumberFormat="1" applyFont="1" applyFill="1" applyBorder="1" applyAlignment="1" applyProtection="1">
      <alignment/>
      <protection/>
    </xf>
    <xf numFmtId="49" fontId="45" fillId="0" borderId="0" xfId="49" applyNumberFormat="1" applyFont="1" applyAlignment="1">
      <alignment horizontal="left"/>
      <protection/>
    </xf>
    <xf numFmtId="0" fontId="35" fillId="25" borderId="86" xfId="0" applyFont="1" applyFill="1" applyBorder="1" applyAlignment="1">
      <alignment horizontal="right"/>
    </xf>
    <xf numFmtId="41" fontId="33" fillId="0" borderId="86" xfId="47" applyFont="1" applyBorder="1" applyAlignment="1">
      <alignment/>
    </xf>
    <xf numFmtId="41" fontId="0" fillId="0" borderId="36" xfId="49" applyFont="1" applyBorder="1">
      <alignment/>
      <protection/>
    </xf>
    <xf numFmtId="41" fontId="9" fillId="0" borderId="36" xfId="49" applyFont="1" applyBorder="1">
      <alignment/>
      <protection/>
    </xf>
    <xf numFmtId="41" fontId="7" fillId="0" borderId="36" xfId="49" applyFont="1" applyBorder="1">
      <alignment/>
      <protection/>
    </xf>
    <xf numFmtId="41" fontId="10" fillId="16" borderId="21" xfId="49" applyFont="1" applyFill="1" applyBorder="1" applyAlignment="1">
      <alignment horizontal="center"/>
      <protection/>
    </xf>
    <xf numFmtId="41" fontId="6" fillId="0" borderId="87" xfId="49" applyFont="1" applyBorder="1">
      <alignment/>
      <protection/>
    </xf>
    <xf numFmtId="194" fontId="14" fillId="0" borderId="88" xfId="49" applyNumberFormat="1" applyFont="1" applyFill="1" applyBorder="1">
      <alignment/>
      <protection/>
    </xf>
    <xf numFmtId="41" fontId="0" fillId="24" borderId="0" xfId="49" applyFont="1" applyFill="1" quotePrefix="1">
      <alignment/>
      <protection/>
    </xf>
    <xf numFmtId="41" fontId="0" fillId="24" borderId="0" xfId="49" applyFont="1" applyFill="1">
      <alignment/>
      <protection/>
    </xf>
    <xf numFmtId="41" fontId="0" fillId="24" borderId="0" xfId="49" applyFont="1" applyFill="1" applyAlignment="1" quotePrefix="1">
      <alignment horizontal="left"/>
      <protection/>
    </xf>
    <xf numFmtId="0" fontId="33" fillId="0" borderId="89" xfId="0" applyFont="1" applyBorder="1" applyAlignment="1">
      <alignment/>
    </xf>
    <xf numFmtId="0" fontId="41" fillId="0" borderId="90" xfId="0" applyFont="1" applyBorder="1" applyAlignment="1">
      <alignment horizontal="center"/>
    </xf>
    <xf numFmtId="0" fontId="0" fillId="0" borderId="91" xfId="0" applyBorder="1" applyAlignment="1">
      <alignment/>
    </xf>
    <xf numFmtId="0" fontId="27" fillId="0" borderId="56" xfId="0" applyFont="1" applyBorder="1" applyAlignment="1">
      <alignment/>
    </xf>
    <xf numFmtId="0" fontId="33" fillId="0" borderId="92" xfId="0" applyFont="1" applyBorder="1" applyAlignment="1">
      <alignment/>
    </xf>
    <xf numFmtId="0" fontId="0" fillId="0" borderId="93" xfId="0" applyBorder="1" applyAlignment="1">
      <alignment/>
    </xf>
    <xf numFmtId="0" fontId="41" fillId="0" borderId="94" xfId="0" applyFont="1" applyBorder="1" applyAlignment="1">
      <alignment horizontal="center"/>
    </xf>
    <xf numFmtId="0" fontId="0" fillId="0" borderId="95" xfId="0" applyBorder="1" applyAlignment="1">
      <alignment/>
    </xf>
    <xf numFmtId="0" fontId="0" fillId="23" borderId="0" xfId="0" applyFill="1" applyAlignment="1">
      <alignment/>
    </xf>
    <xf numFmtId="0" fontId="46" fillId="30" borderId="0" xfId="0" applyFont="1" applyFill="1" applyAlignment="1">
      <alignment/>
    </xf>
    <xf numFmtId="0" fontId="46" fillId="31" borderId="0" xfId="0" applyFont="1" applyFill="1" applyAlignment="1">
      <alignment/>
    </xf>
    <xf numFmtId="0" fontId="0" fillId="32" borderId="0" xfId="0" applyFill="1" applyAlignment="1">
      <alignment/>
    </xf>
    <xf numFmtId="0" fontId="1" fillId="0" borderId="0" xfId="0" applyFont="1" applyAlignment="1">
      <alignment horizontal="center"/>
    </xf>
    <xf numFmtId="0" fontId="30" fillId="0" borderId="0" xfId="0" applyFont="1" applyAlignment="1">
      <alignment horizontal="right"/>
    </xf>
    <xf numFmtId="0" fontId="1" fillId="0" borderId="0" xfId="0" applyFont="1" applyBorder="1" applyAlignment="1">
      <alignment horizontal="center"/>
    </xf>
    <xf numFmtId="0" fontId="30" fillId="0" borderId="0" xfId="0" applyFont="1" applyBorder="1" applyAlignment="1">
      <alignment horizontal="right"/>
    </xf>
    <xf numFmtId="0" fontId="4" fillId="0" borderId="0" xfId="0" applyFont="1" applyBorder="1" applyAlignment="1">
      <alignment horizontal="left"/>
    </xf>
    <xf numFmtId="0" fontId="12" fillId="0" borderId="0" xfId="0" applyFont="1" applyBorder="1" applyAlignment="1">
      <alignment horizontal="left"/>
    </xf>
    <xf numFmtId="0" fontId="15" fillId="0" borderId="0" xfId="0" applyFont="1" applyAlignment="1">
      <alignment horizontal="center"/>
    </xf>
    <xf numFmtId="41" fontId="15" fillId="0" borderId="0" xfId="47" applyFont="1" applyAlignment="1">
      <alignment horizontal="center"/>
    </xf>
    <xf numFmtId="41" fontId="0" fillId="0" borderId="0" xfId="47" applyFont="1" applyBorder="1" applyAlignment="1">
      <alignment horizontal="center"/>
    </xf>
    <xf numFmtId="41" fontId="1" fillId="0" borderId="0" xfId="47" applyFont="1" applyBorder="1" applyAlignment="1">
      <alignment horizontal="center"/>
    </xf>
    <xf numFmtId="0" fontId="0" fillId="33" borderId="0" xfId="0" applyFill="1" applyAlignment="1">
      <alignment/>
    </xf>
    <xf numFmtId="41" fontId="0" fillId="0" borderId="96" xfId="47" applyFont="1" applyBorder="1" applyAlignment="1">
      <alignment/>
    </xf>
    <xf numFmtId="41" fontId="26" fillId="25" borderId="59" xfId="47" applyFont="1" applyFill="1" applyBorder="1" applyAlignment="1">
      <alignment wrapText="1"/>
    </xf>
    <xf numFmtId="41" fontId="26" fillId="0" borderId="55" xfId="47" applyFont="1" applyBorder="1" applyAlignment="1">
      <alignment/>
    </xf>
    <xf numFmtId="41" fontId="0" fillId="0" borderId="80" xfId="47" applyFont="1" applyBorder="1" applyAlignment="1">
      <alignment/>
    </xf>
    <xf numFmtId="41" fontId="0" fillId="0" borderId="81" xfId="47" applyFont="1" applyBorder="1" applyAlignment="1">
      <alignment/>
    </xf>
    <xf numFmtId="41" fontId="0" fillId="0" borderId="82" xfId="47" applyFont="1" applyBorder="1" applyAlignment="1">
      <alignment/>
    </xf>
    <xf numFmtId="41" fontId="32" fillId="25" borderId="52" xfId="47" applyFont="1" applyFill="1" applyBorder="1" applyAlignment="1">
      <alignment/>
    </xf>
    <xf numFmtId="41" fontId="9" fillId="0" borderId="15" xfId="49" applyFont="1" applyFill="1" applyBorder="1">
      <alignment/>
      <protection/>
    </xf>
    <xf numFmtId="41" fontId="15" fillId="0" borderId="0" xfId="49" applyFont="1" applyFill="1">
      <alignment/>
      <protection/>
    </xf>
    <xf numFmtId="41" fontId="9" fillId="0" borderId="0" xfId="49" applyFont="1" applyFill="1">
      <alignment/>
      <protection/>
    </xf>
    <xf numFmtId="41" fontId="10" fillId="0" borderId="0" xfId="49" applyFont="1" applyFill="1">
      <alignment/>
      <protection/>
    </xf>
    <xf numFmtId="0" fontId="0" fillId="29" borderId="0" xfId="0" applyFill="1" applyAlignment="1">
      <alignment/>
    </xf>
    <xf numFmtId="0" fontId="15" fillId="0" borderId="21" xfId="0" applyFont="1" applyFill="1" applyBorder="1" applyAlignment="1">
      <alignment/>
    </xf>
    <xf numFmtId="41" fontId="30" fillId="0" borderId="97" xfId="47" applyFont="1" applyFill="1" applyBorder="1" applyAlignment="1">
      <alignment/>
    </xf>
    <xf numFmtId="0" fontId="0" fillId="0" borderId="42" xfId="0" applyBorder="1" applyAlignment="1">
      <alignment/>
    </xf>
    <xf numFmtId="41" fontId="30" fillId="0" borderId="98" xfId="47" applyFont="1" applyFill="1" applyBorder="1" applyAlignment="1">
      <alignment horizontal="centerContinuous"/>
    </xf>
    <xf numFmtId="0" fontId="0" fillId="26" borderId="0" xfId="0" applyFill="1" applyBorder="1" applyAlignment="1">
      <alignment/>
    </xf>
    <xf numFmtId="0" fontId="51" fillId="26" borderId="0" xfId="0" applyFont="1" applyFill="1" applyBorder="1" applyAlignment="1">
      <alignment/>
    </xf>
    <xf numFmtId="0" fontId="52" fillId="26" borderId="0" xfId="0" applyFont="1" applyFill="1" applyBorder="1" applyAlignment="1">
      <alignment/>
    </xf>
    <xf numFmtId="0" fontId="53" fillId="34" borderId="0" xfId="0" applyNumberFormat="1" applyFont="1" applyFill="1" applyBorder="1" applyAlignment="1">
      <alignment/>
    </xf>
    <xf numFmtId="0" fontId="53" fillId="34" borderId="0" xfId="0" applyFont="1" applyFill="1" applyBorder="1" applyAlignment="1">
      <alignment/>
    </xf>
    <xf numFmtId="0" fontId="54" fillId="34" borderId="0" xfId="0" applyFont="1" applyFill="1" applyBorder="1" applyAlignment="1">
      <alignment/>
    </xf>
    <xf numFmtId="0" fontId="0" fillId="34" borderId="0" xfId="0" applyFill="1" applyBorder="1" applyAlignment="1">
      <alignment/>
    </xf>
    <xf numFmtId="0" fontId="55" fillId="34" borderId="0" xfId="0" applyFont="1" applyFill="1" applyBorder="1" applyAlignment="1">
      <alignment/>
    </xf>
    <xf numFmtId="1" fontId="0" fillId="0" borderId="0" xfId="0" applyNumberFormat="1" applyAlignment="1" applyProtection="1">
      <alignment vertical="top"/>
      <protection locked="0"/>
    </xf>
    <xf numFmtId="1" fontId="0" fillId="0" borderId="0" xfId="0" applyNumberFormat="1" applyAlignment="1">
      <alignment vertical="top"/>
    </xf>
    <xf numFmtId="1" fontId="0" fillId="0" borderId="99" xfId="0" applyNumberFormat="1" applyBorder="1" applyAlignment="1">
      <alignment vertical="top"/>
    </xf>
    <xf numFmtId="0" fontId="15" fillId="0" borderId="99" xfId="0" applyFont="1" applyBorder="1" applyAlignment="1">
      <alignment/>
    </xf>
    <xf numFmtId="0" fontId="0" fillId="0" borderId="99" xfId="0" applyBorder="1" applyAlignment="1">
      <alignment/>
    </xf>
    <xf numFmtId="0" fontId="15" fillId="26" borderId="99" xfId="0" applyFont="1" applyFill="1" applyBorder="1" applyAlignment="1">
      <alignment/>
    </xf>
    <xf numFmtId="0" fontId="0" fillId="26" borderId="99" xfId="0" applyFill="1" applyBorder="1" applyAlignment="1">
      <alignment/>
    </xf>
    <xf numFmtId="0" fontId="15" fillId="23" borderId="99" xfId="0" applyFont="1" applyFill="1" applyBorder="1" applyAlignment="1">
      <alignment/>
    </xf>
    <xf numFmtId="0" fontId="1" fillId="0" borderId="99" xfId="0" applyFont="1" applyBorder="1" applyAlignment="1">
      <alignment/>
    </xf>
    <xf numFmtId="0" fontId="15" fillId="8" borderId="99" xfId="0" applyFont="1" applyFill="1" applyBorder="1" applyAlignment="1">
      <alignment/>
    </xf>
    <xf numFmtId="0" fontId="0" fillId="8" borderId="99" xfId="0" applyFill="1" applyBorder="1" applyAlignment="1">
      <alignment/>
    </xf>
    <xf numFmtId="0" fontId="0" fillId="22" borderId="99" xfId="0" applyFill="1" applyBorder="1" applyAlignment="1">
      <alignment/>
    </xf>
    <xf numFmtId="0" fontId="1" fillId="22" borderId="99" xfId="0" applyFont="1" applyFill="1" applyBorder="1" applyAlignment="1">
      <alignment/>
    </xf>
    <xf numFmtId="0" fontId="15" fillId="35" borderId="99" xfId="0" applyFont="1" applyFill="1" applyBorder="1" applyAlignment="1">
      <alignment/>
    </xf>
    <xf numFmtId="0" fontId="0" fillId="35" borderId="99" xfId="0" applyFill="1" applyBorder="1" applyAlignment="1">
      <alignment/>
    </xf>
    <xf numFmtId="0" fontId="15" fillId="36" borderId="99" xfId="0" applyFont="1" applyFill="1" applyBorder="1" applyAlignment="1">
      <alignment/>
    </xf>
    <xf numFmtId="0" fontId="0" fillId="36" borderId="99" xfId="0" applyFill="1" applyBorder="1" applyAlignment="1">
      <alignment/>
    </xf>
    <xf numFmtId="0" fontId="15" fillId="22" borderId="99" xfId="0" applyFont="1" applyFill="1" applyBorder="1" applyAlignment="1">
      <alignment/>
    </xf>
    <xf numFmtId="1" fontId="10" fillId="0" borderId="99" xfId="0" applyNumberFormat="1" applyFont="1" applyBorder="1" applyAlignment="1">
      <alignment horizontal="center" vertical="top"/>
    </xf>
    <xf numFmtId="3" fontId="26" fillId="22" borderId="55" xfId="0" applyNumberFormat="1" applyFont="1" applyFill="1" applyBorder="1" applyAlignment="1">
      <alignment/>
    </xf>
    <xf numFmtId="0" fontId="27" fillId="36" borderId="56" xfId="0" applyFont="1" applyFill="1" applyBorder="1" applyAlignment="1">
      <alignment vertical="center"/>
    </xf>
    <xf numFmtId="0" fontId="27" fillId="35" borderId="99" xfId="0" applyFont="1" applyFill="1" applyBorder="1" applyAlignment="1">
      <alignment/>
    </xf>
    <xf numFmtId="41" fontId="33" fillId="0" borderId="100" xfId="47" applyFont="1" applyBorder="1" applyAlignment="1">
      <alignment/>
    </xf>
    <xf numFmtId="41" fontId="33" fillId="0" borderId="101" xfId="47" applyFont="1" applyBorder="1" applyAlignment="1">
      <alignment/>
    </xf>
    <xf numFmtId="41" fontId="33" fillId="0" borderId="102" xfId="47" applyFont="1" applyBorder="1" applyAlignment="1">
      <alignment/>
    </xf>
    <xf numFmtId="41" fontId="33" fillId="0" borderId="103" xfId="47" applyFont="1" applyBorder="1" applyAlignment="1">
      <alignment/>
    </xf>
    <xf numFmtId="41" fontId="33" fillId="0" borderId="104" xfId="47" applyFont="1" applyBorder="1" applyAlignment="1">
      <alignment/>
    </xf>
    <xf numFmtId="41" fontId="33" fillId="0" borderId="105" xfId="47" applyFont="1" applyBorder="1" applyAlignment="1">
      <alignment/>
    </xf>
    <xf numFmtId="41" fontId="33" fillId="0" borderId="106" xfId="47" applyFont="1" applyBorder="1" applyAlignment="1">
      <alignment/>
    </xf>
    <xf numFmtId="41" fontId="33" fillId="0" borderId="107" xfId="47" applyFont="1" applyBorder="1" applyAlignment="1">
      <alignment/>
    </xf>
    <xf numFmtId="0" fontId="32" fillId="11" borderId="63" xfId="0" applyFont="1" applyFill="1" applyBorder="1" applyAlignment="1">
      <alignment/>
    </xf>
    <xf numFmtId="41" fontId="27" fillId="11" borderId="75" xfId="47" applyFont="1" applyFill="1" applyBorder="1" applyAlignment="1">
      <alignment/>
    </xf>
    <xf numFmtId="0" fontId="15" fillId="0" borderId="0" xfId="0" applyFont="1" applyAlignment="1">
      <alignment/>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89" xfId="0" applyBorder="1" applyAlignment="1">
      <alignment/>
    </xf>
    <xf numFmtId="0" fontId="0" fillId="0" borderId="111" xfId="0" applyBorder="1" applyAlignment="1">
      <alignment/>
    </xf>
    <xf numFmtId="0" fontId="0" fillId="0" borderId="6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1" fillId="0" borderId="116" xfId="0" applyFont="1" applyBorder="1" applyAlignment="1">
      <alignment/>
    </xf>
    <xf numFmtId="0" fontId="1" fillId="0" borderId="114" xfId="0" applyFont="1" applyBorder="1" applyAlignment="1">
      <alignment/>
    </xf>
    <xf numFmtId="0" fontId="1" fillId="0" borderId="115" xfId="0" applyFont="1"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1" fillId="0" borderId="120" xfId="0" applyFont="1" applyBorder="1" applyAlignment="1">
      <alignment/>
    </xf>
    <xf numFmtId="0" fontId="15" fillId="36" borderId="108" xfId="0" applyFont="1" applyFill="1" applyBorder="1" applyAlignment="1">
      <alignment/>
    </xf>
    <xf numFmtId="0" fontId="0" fillId="36" borderId="110" xfId="0" applyFill="1" applyBorder="1" applyAlignment="1">
      <alignment/>
    </xf>
    <xf numFmtId="0" fontId="0" fillId="36" borderId="109" xfId="0" applyFill="1" applyBorder="1" applyAlignment="1">
      <alignment/>
    </xf>
    <xf numFmtId="0" fontId="15" fillId="23" borderId="108" xfId="0" applyFont="1" applyFill="1" applyBorder="1" applyAlignment="1">
      <alignment/>
    </xf>
    <xf numFmtId="0" fontId="0" fillId="23" borderId="110" xfId="0" applyFill="1" applyBorder="1" applyAlignment="1">
      <alignment/>
    </xf>
    <xf numFmtId="0" fontId="0" fillId="23" borderId="109" xfId="0" applyFill="1" applyBorder="1" applyAlignment="1">
      <alignment/>
    </xf>
    <xf numFmtId="0" fontId="15" fillId="26" borderId="108" xfId="0" applyFont="1" applyFill="1" applyBorder="1" applyAlignment="1">
      <alignment/>
    </xf>
    <xf numFmtId="0" fontId="0" fillId="26" borderId="110" xfId="0" applyFill="1" applyBorder="1" applyAlignment="1">
      <alignment/>
    </xf>
    <xf numFmtId="0" fontId="0" fillId="26" borderId="109" xfId="0" applyFill="1" applyBorder="1" applyAlignment="1">
      <alignment/>
    </xf>
    <xf numFmtId="0" fontId="0" fillId="0" borderId="121" xfId="0" applyBorder="1" applyAlignment="1">
      <alignment/>
    </xf>
    <xf numFmtId="0" fontId="0" fillId="0" borderId="120" xfId="0" applyBorder="1" applyAlignment="1">
      <alignment/>
    </xf>
    <xf numFmtId="0" fontId="0" fillId="0" borderId="90" xfId="0" applyBorder="1" applyAlignment="1">
      <alignment/>
    </xf>
    <xf numFmtId="0" fontId="0" fillId="0" borderId="96"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25" xfId="0" applyBorder="1" applyAlignment="1">
      <alignment/>
    </xf>
    <xf numFmtId="0" fontId="23" fillId="4" borderId="52" xfId="0" applyFont="1" applyFill="1" applyBorder="1" applyAlignment="1">
      <alignment horizontal="center" vertical="center"/>
    </xf>
    <xf numFmtId="0" fontId="0" fillId="27" borderId="52" xfId="0" applyFill="1" applyBorder="1" applyAlignment="1">
      <alignment/>
    </xf>
    <xf numFmtId="0" fontId="25" fillId="37" borderId="52" xfId="0" applyFont="1" applyFill="1" applyBorder="1" applyAlignment="1">
      <alignment wrapText="1"/>
    </xf>
    <xf numFmtId="0" fontId="32" fillId="27" borderId="77" xfId="47" applyNumberFormat="1" applyFont="1" applyFill="1" applyBorder="1" applyAlignment="1">
      <alignment horizontal="center"/>
    </xf>
    <xf numFmtId="41" fontId="32" fillId="27" borderId="77" xfId="47" applyFont="1" applyFill="1" applyBorder="1" applyAlignment="1">
      <alignment/>
    </xf>
    <xf numFmtId="41" fontId="56" fillId="37" borderId="77" xfId="47" applyFont="1" applyFill="1" applyBorder="1" applyAlignment="1">
      <alignment/>
    </xf>
    <xf numFmtId="0" fontId="32" fillId="37" borderId="77" xfId="47" applyNumberFormat="1" applyFont="1" applyFill="1" applyBorder="1" applyAlignment="1">
      <alignment horizontal="center"/>
    </xf>
    <xf numFmtId="41" fontId="32" fillId="0" borderId="0" xfId="47" applyFont="1" applyAlignment="1">
      <alignment horizontal="left"/>
    </xf>
    <xf numFmtId="0" fontId="0" fillId="0" borderId="126" xfId="0" applyBorder="1" applyAlignment="1">
      <alignment/>
    </xf>
    <xf numFmtId="0" fontId="0" fillId="0" borderId="127" xfId="0" applyBorder="1" applyAlignment="1">
      <alignment/>
    </xf>
    <xf numFmtId="0" fontId="32" fillId="0" borderId="128" xfId="0" applyFont="1" applyBorder="1" applyAlignment="1">
      <alignment/>
    </xf>
    <xf numFmtId="41" fontId="33" fillId="0" borderId="129" xfId="47" applyFont="1" applyBorder="1" applyAlignment="1">
      <alignment/>
    </xf>
    <xf numFmtId="41" fontId="27" fillId="25" borderId="128" xfId="47" applyFont="1" applyFill="1" applyBorder="1" applyAlignment="1">
      <alignment/>
    </xf>
    <xf numFmtId="0" fontId="35" fillId="25" borderId="128" xfId="0" applyFont="1" applyFill="1" applyBorder="1" applyAlignment="1">
      <alignment horizontal="right"/>
    </xf>
    <xf numFmtId="41" fontId="33" fillId="0" borderId="130" xfId="47" applyFont="1" applyBorder="1" applyAlignment="1">
      <alignment/>
    </xf>
    <xf numFmtId="41" fontId="33" fillId="0" borderId="131" xfId="47" applyFont="1" applyBorder="1" applyAlignment="1">
      <alignment/>
    </xf>
    <xf numFmtId="41" fontId="33" fillId="0" borderId="132" xfId="47" applyFont="1" applyBorder="1" applyAlignment="1">
      <alignment/>
    </xf>
    <xf numFmtId="41" fontId="33" fillId="0" borderId="133" xfId="47" applyFont="1" applyBorder="1" applyAlignment="1">
      <alignment/>
    </xf>
    <xf numFmtId="41" fontId="33" fillId="0" borderId="134" xfId="47" applyFont="1" applyBorder="1" applyAlignment="1">
      <alignment/>
    </xf>
    <xf numFmtId="41" fontId="33" fillId="0" borderId="135" xfId="47" applyFont="1" applyBorder="1" applyAlignment="1">
      <alignment/>
    </xf>
    <xf numFmtId="41" fontId="33" fillId="0" borderId="136" xfId="47" applyFont="1" applyBorder="1" applyAlignment="1">
      <alignment/>
    </xf>
    <xf numFmtId="41" fontId="33" fillId="0" borderId="137" xfId="47" applyFont="1" applyBorder="1" applyAlignment="1">
      <alignment/>
    </xf>
    <xf numFmtId="41" fontId="33" fillId="0" borderId="138" xfId="47" applyFont="1" applyBorder="1" applyAlignment="1">
      <alignment/>
    </xf>
    <xf numFmtId="0" fontId="21" fillId="0" borderId="20" xfId="0" applyFont="1" applyFill="1" applyBorder="1" applyAlignment="1">
      <alignment horizontal="center" vertical="center"/>
    </xf>
    <xf numFmtId="0" fontId="27" fillId="38" borderId="56" xfId="0" applyFont="1" applyFill="1" applyBorder="1" applyAlignment="1">
      <alignment vertical="center"/>
    </xf>
    <xf numFmtId="0" fontId="0" fillId="0" borderId="0" xfId="0" applyBorder="1" applyAlignment="1">
      <alignment/>
    </xf>
    <xf numFmtId="0" fontId="0" fillId="0" borderId="139" xfId="0" applyBorder="1" applyAlignment="1">
      <alignment/>
    </xf>
    <xf numFmtId="0" fontId="57" fillId="0" borderId="0" xfId="0" applyFont="1" applyBorder="1" applyAlignment="1">
      <alignment/>
    </xf>
    <xf numFmtId="0" fontId="57" fillId="0" borderId="61" xfId="0" applyFont="1" applyBorder="1" applyAlignment="1">
      <alignment/>
    </xf>
    <xf numFmtId="0" fontId="57" fillId="0" borderId="140" xfId="0" applyFont="1" applyBorder="1" applyAlignment="1">
      <alignment/>
    </xf>
    <xf numFmtId="0" fontId="57" fillId="0" borderId="141" xfId="0" applyFont="1" applyBorder="1" applyAlignment="1">
      <alignment/>
    </xf>
    <xf numFmtId="0" fontId="57" fillId="0" borderId="141" xfId="0" applyFont="1" applyBorder="1" applyAlignment="1">
      <alignment/>
    </xf>
    <xf numFmtId="0" fontId="57" fillId="0" borderId="110" xfId="0" applyFont="1" applyBorder="1" applyAlignment="1">
      <alignment/>
    </xf>
    <xf numFmtId="0" fontId="12" fillId="0" borderId="0" xfId="0" applyFont="1" applyAlignment="1">
      <alignment/>
    </xf>
    <xf numFmtId="4" fontId="26" fillId="0" borderId="52" xfId="0" applyNumberFormat="1" applyFont="1" applyBorder="1" applyAlignment="1">
      <alignment/>
    </xf>
    <xf numFmtId="4" fontId="26" fillId="22" borderId="52" xfId="0" applyNumberFormat="1" applyFont="1" applyFill="1" applyBorder="1" applyAlignment="1">
      <alignment/>
    </xf>
    <xf numFmtId="4" fontId="26" fillId="0" borderId="52" xfId="47" applyNumberFormat="1" applyFont="1" applyBorder="1" applyAlignment="1">
      <alignment/>
    </xf>
    <xf numFmtId="4" fontId="26" fillId="22" borderId="56" xfId="0" applyNumberFormat="1" applyFont="1" applyFill="1" applyBorder="1" applyAlignment="1">
      <alignment/>
    </xf>
    <xf numFmtId="4" fontId="26" fillId="22" borderId="56" xfId="47" applyNumberFormat="1" applyFont="1" applyFill="1" applyBorder="1" applyAlignment="1">
      <alignment/>
    </xf>
    <xf numFmtId="4" fontId="26" fillId="27" borderId="52" xfId="0" applyNumberFormat="1" applyFont="1" applyFill="1" applyBorder="1" applyAlignment="1">
      <alignment/>
    </xf>
    <xf numFmtId="4" fontId="26" fillId="39" borderId="52" xfId="0" applyNumberFormat="1" applyFont="1" applyFill="1" applyBorder="1" applyAlignment="1">
      <alignment/>
    </xf>
    <xf numFmtId="4" fontId="26" fillId="27" borderId="52" xfId="47" applyNumberFormat="1" applyFont="1" applyFill="1" applyBorder="1" applyAlignment="1">
      <alignment/>
    </xf>
    <xf numFmtId="4" fontId="26" fillId="0" borderId="52" xfId="0" applyNumberFormat="1" applyFont="1" applyBorder="1" applyAlignment="1">
      <alignment horizontal="center"/>
    </xf>
    <xf numFmtId="4" fontId="34" fillId="0" borderId="52" xfId="0" applyNumberFormat="1" applyFont="1" applyBorder="1" applyAlignment="1">
      <alignment horizontal="center"/>
    </xf>
    <xf numFmtId="4" fontId="27" fillId="35" borderId="99" xfId="0" applyNumberFormat="1" applyFont="1" applyFill="1" applyBorder="1" applyAlignment="1">
      <alignment/>
    </xf>
    <xf numFmtId="4" fontId="27" fillId="35" borderId="99" xfId="47" applyNumberFormat="1" applyFont="1" applyFill="1" applyBorder="1" applyAlignment="1">
      <alignment/>
    </xf>
    <xf numFmtId="4" fontId="26" fillId="0" borderId="81" xfId="0" applyNumberFormat="1" applyFont="1" applyBorder="1" applyAlignment="1">
      <alignment/>
    </xf>
    <xf numFmtId="4" fontId="26" fillId="22" borderId="142" xfId="0" applyNumberFormat="1" applyFont="1" applyFill="1" applyBorder="1" applyAlignment="1">
      <alignment/>
    </xf>
    <xf numFmtId="4" fontId="0" fillId="0" borderId="0" xfId="0" applyNumberFormat="1" applyAlignment="1">
      <alignment/>
    </xf>
    <xf numFmtId="4" fontId="27" fillId="36" borderId="56" xfId="0" applyNumberFormat="1" applyFont="1" applyFill="1" applyBorder="1" applyAlignment="1">
      <alignment/>
    </xf>
    <xf numFmtId="4" fontId="0" fillId="0" borderId="143" xfId="0" applyNumberFormat="1" applyBorder="1" applyAlignment="1">
      <alignment/>
    </xf>
    <xf numFmtId="4" fontId="0" fillId="0" borderId="144" xfId="0" applyNumberFormat="1" applyBorder="1" applyAlignment="1">
      <alignment/>
    </xf>
    <xf numFmtId="41" fontId="33" fillId="11" borderId="145" xfId="47" applyFont="1" applyFill="1" applyBorder="1" applyAlignment="1">
      <alignment/>
    </xf>
    <xf numFmtId="41" fontId="33" fillId="11" borderId="146" xfId="47" applyFont="1" applyFill="1" applyBorder="1" applyAlignment="1">
      <alignment/>
    </xf>
    <xf numFmtId="41" fontId="33" fillId="11" borderId="147" xfId="47" applyFont="1" applyFill="1" applyBorder="1" applyAlignment="1">
      <alignment/>
    </xf>
    <xf numFmtId="41" fontId="33" fillId="11" borderId="146" xfId="47" applyFont="1" applyFill="1" applyBorder="1" applyAlignment="1">
      <alignment horizontal="right"/>
    </xf>
    <xf numFmtId="41" fontId="33" fillId="11" borderId="136" xfId="47" applyFont="1" applyFill="1" applyBorder="1" applyAlignment="1">
      <alignment/>
    </xf>
    <xf numFmtId="41" fontId="33" fillId="11" borderId="137" xfId="47" applyFont="1" applyFill="1" applyBorder="1" applyAlignment="1">
      <alignment/>
    </xf>
    <xf numFmtId="41" fontId="33" fillId="11" borderId="138" xfId="47" applyFont="1" applyFill="1" applyBorder="1" applyAlignment="1">
      <alignment/>
    </xf>
    <xf numFmtId="194" fontId="31" fillId="0" borderId="77" xfId="47" applyNumberFormat="1" applyFont="1" applyBorder="1" applyAlignment="1">
      <alignment/>
    </xf>
    <xf numFmtId="194" fontId="31" fillId="0" borderId="52" xfId="47" applyNumberFormat="1" applyFont="1" applyBorder="1" applyAlignment="1">
      <alignment/>
    </xf>
    <xf numFmtId="194" fontId="31" fillId="0" borderId="78" xfId="47" applyNumberFormat="1" applyFont="1" applyBorder="1" applyAlignment="1">
      <alignment/>
    </xf>
    <xf numFmtId="194" fontId="32" fillId="27" borderId="56" xfId="47" applyNumberFormat="1" applyFont="1" applyFill="1" applyBorder="1" applyAlignment="1">
      <alignment/>
    </xf>
    <xf numFmtId="194" fontId="31" fillId="0" borderId="56" xfId="47" applyNumberFormat="1" applyFont="1" applyBorder="1" applyAlignment="1">
      <alignment/>
    </xf>
    <xf numFmtId="194" fontId="31" fillId="0" borderId="0" xfId="47" applyNumberFormat="1" applyFont="1" applyAlignment="1">
      <alignment/>
    </xf>
    <xf numFmtId="4" fontId="31" fillId="0" borderId="0" xfId="47" applyNumberFormat="1" applyFont="1" applyAlignment="1">
      <alignment/>
    </xf>
    <xf numFmtId="194" fontId="31" fillId="0" borderId="76" xfId="47" applyNumberFormat="1" applyFont="1" applyBorder="1" applyAlignment="1">
      <alignment/>
    </xf>
    <xf numFmtId="194" fontId="31" fillId="0" borderId="148" xfId="47" applyNumberFormat="1" applyFont="1" applyBorder="1" applyAlignment="1">
      <alignment/>
    </xf>
    <xf numFmtId="194" fontId="31" fillId="0" borderId="29" xfId="47" applyNumberFormat="1" applyFont="1" applyBorder="1" applyAlignment="1">
      <alignment/>
    </xf>
    <xf numFmtId="194" fontId="31" fillId="0" borderId="149" xfId="47" applyNumberFormat="1" applyFont="1" applyBorder="1" applyAlignment="1">
      <alignment/>
    </xf>
    <xf numFmtId="194" fontId="31" fillId="27" borderId="77" xfId="47" applyNumberFormat="1" applyFont="1" applyFill="1" applyBorder="1" applyAlignment="1">
      <alignment/>
    </xf>
    <xf numFmtId="194" fontId="31" fillId="27" borderId="149" xfId="47" applyNumberFormat="1" applyFont="1" applyFill="1" applyBorder="1" applyAlignment="1">
      <alignment/>
    </xf>
    <xf numFmtId="194" fontId="31" fillId="27" borderId="29" xfId="47" applyNumberFormat="1" applyFont="1" applyFill="1" applyBorder="1" applyAlignment="1">
      <alignment/>
    </xf>
    <xf numFmtId="194" fontId="31" fillId="27" borderId="150" xfId="47" applyNumberFormat="1" applyFont="1" applyFill="1" applyBorder="1" applyAlignment="1">
      <alignment/>
    </xf>
    <xf numFmtId="194" fontId="31" fillId="0" borderId="151" xfId="47" applyNumberFormat="1" applyFont="1" applyBorder="1" applyAlignment="1">
      <alignment/>
    </xf>
    <xf numFmtId="194" fontId="32" fillId="27" borderId="62" xfId="47" applyNumberFormat="1" applyFont="1" applyFill="1" applyBorder="1" applyAlignment="1">
      <alignment/>
    </xf>
    <xf numFmtId="43" fontId="6" fillId="0" borderId="15" xfId="49" applyNumberFormat="1" applyFont="1" applyBorder="1">
      <alignment/>
      <protection/>
    </xf>
    <xf numFmtId="43" fontId="7" fillId="0" borderId="15" xfId="49" applyNumberFormat="1" applyFont="1" applyBorder="1">
      <alignment/>
      <protection/>
    </xf>
    <xf numFmtId="43" fontId="7" fillId="16" borderId="15" xfId="49" applyNumberFormat="1" applyFont="1" applyFill="1" applyBorder="1">
      <alignment/>
      <protection/>
    </xf>
    <xf numFmtId="43" fontId="9" fillId="0" borderId="0" xfId="49" applyNumberFormat="1" applyFont="1">
      <alignment/>
      <protection/>
    </xf>
    <xf numFmtId="43" fontId="4" fillId="0" borderId="0" xfId="49" applyNumberFormat="1" applyFont="1" applyAlignment="1">
      <alignment horizontal="right"/>
      <protection/>
    </xf>
    <xf numFmtId="43" fontId="0" fillId="0" borderId="0" xfId="47" applyNumberFormat="1" applyFont="1" applyBorder="1" applyAlignment="1">
      <alignment/>
    </xf>
    <xf numFmtId="43" fontId="0" fillId="0" borderId="0" xfId="47" applyNumberFormat="1" applyFont="1" applyAlignment="1">
      <alignment/>
    </xf>
    <xf numFmtId="43" fontId="46" fillId="30" borderId="0" xfId="47" applyNumberFormat="1" applyFont="1" applyFill="1" applyAlignment="1">
      <alignment/>
    </xf>
    <xf numFmtId="43" fontId="46" fillId="31" borderId="0" xfId="47" applyNumberFormat="1" applyFont="1" applyFill="1" applyAlignment="1">
      <alignment/>
    </xf>
    <xf numFmtId="43" fontId="0" fillId="23" borderId="0" xfId="47" applyNumberFormat="1" applyFont="1" applyFill="1" applyAlignment="1">
      <alignment/>
    </xf>
    <xf numFmtId="43" fontId="0" fillId="32" borderId="0" xfId="47" applyNumberFormat="1" applyFont="1" applyFill="1" applyAlignment="1">
      <alignment/>
    </xf>
    <xf numFmtId="43" fontId="0" fillId="33" borderId="0" xfId="47" applyNumberFormat="1" applyFont="1" applyFill="1" applyAlignment="1">
      <alignment/>
    </xf>
    <xf numFmtId="43" fontId="0" fillId="0" borderId="0" xfId="47" applyNumberFormat="1" applyFont="1" applyBorder="1" applyAlignment="1">
      <alignment horizontal="center"/>
    </xf>
    <xf numFmtId="43" fontId="12" fillId="0" borderId="0" xfId="47" applyNumberFormat="1" applyFont="1" applyBorder="1" applyAlignment="1">
      <alignment horizontal="center"/>
    </xf>
    <xf numFmtId="43" fontId="1" fillId="0" borderId="21" xfId="47" applyNumberFormat="1" applyFont="1" applyBorder="1" applyAlignment="1">
      <alignment/>
    </xf>
    <xf numFmtId="43" fontId="9" fillId="0" borderId="15" xfId="47" applyNumberFormat="1" applyFont="1" applyBorder="1" applyAlignment="1">
      <alignment/>
    </xf>
    <xf numFmtId="43" fontId="9" fillId="0" borderId="15" xfId="0" applyNumberFormat="1" applyFont="1" applyBorder="1" applyAlignment="1">
      <alignment horizontal="center"/>
    </xf>
    <xf numFmtId="43" fontId="0" fillId="0" borderId="15" xfId="47" applyNumberFormat="1" applyFont="1" applyBorder="1" applyAlignment="1">
      <alignment/>
    </xf>
    <xf numFmtId="43" fontId="9" fillId="0" borderId="15" xfId="47" applyNumberFormat="1" applyFont="1" applyFill="1" applyBorder="1" applyAlignment="1">
      <alignment/>
    </xf>
    <xf numFmtId="43" fontId="1" fillId="0" borderId="22" xfId="47" applyNumberFormat="1" applyFont="1" applyBorder="1" applyAlignment="1">
      <alignment/>
    </xf>
    <xf numFmtId="43" fontId="9" fillId="0" borderId="23" xfId="47" applyNumberFormat="1" applyFont="1" applyBorder="1" applyAlignment="1">
      <alignment/>
    </xf>
    <xf numFmtId="43" fontId="9" fillId="0" borderId="152" xfId="0" applyNumberFormat="1" applyFont="1" applyBorder="1" applyAlignment="1">
      <alignment horizontal="center"/>
    </xf>
    <xf numFmtId="43" fontId="1" fillId="0" borderId="152" xfId="47" applyNumberFormat="1" applyFont="1" applyBorder="1" applyAlignment="1">
      <alignment/>
    </xf>
    <xf numFmtId="43" fontId="9" fillId="0" borderId="23" xfId="0" applyNumberFormat="1" applyFont="1" applyBorder="1" applyAlignment="1">
      <alignment horizontal="center"/>
    </xf>
    <xf numFmtId="43" fontId="9" fillId="16" borderId="15" xfId="47" applyNumberFormat="1" applyFont="1" applyFill="1" applyBorder="1" applyAlignment="1">
      <alignment/>
    </xf>
    <xf numFmtId="43" fontId="1" fillId="0" borderId="23" xfId="47" applyNumberFormat="1" applyFont="1" applyBorder="1" applyAlignment="1">
      <alignment/>
    </xf>
    <xf numFmtId="43" fontId="1" fillId="0" borderId="17" xfId="47" applyNumberFormat="1" applyFont="1" applyFill="1" applyBorder="1" applyAlignment="1">
      <alignment/>
    </xf>
    <xf numFmtId="43" fontId="9" fillId="0" borderId="18" xfId="0" applyNumberFormat="1" applyFont="1" applyFill="1" applyBorder="1" applyAlignment="1">
      <alignment horizontal="center"/>
    </xf>
    <xf numFmtId="43" fontId="1" fillId="0" borderId="18" xfId="47" applyNumberFormat="1" applyFont="1" applyFill="1" applyBorder="1" applyAlignment="1">
      <alignment/>
    </xf>
    <xf numFmtId="43" fontId="1" fillId="0" borderId="0" xfId="47" applyNumberFormat="1" applyFont="1" applyAlignment="1">
      <alignment horizontal="centerContinuous"/>
    </xf>
    <xf numFmtId="43" fontId="1" fillId="0" borderId="0" xfId="0" applyNumberFormat="1" applyFont="1" applyAlignment="1">
      <alignment horizontal="centerContinuous"/>
    </xf>
    <xf numFmtId="43" fontId="10" fillId="0" borderId="10" xfId="47" applyNumberFormat="1" applyFont="1" applyBorder="1" applyAlignment="1">
      <alignment/>
    </xf>
    <xf numFmtId="43" fontId="10" fillId="0" borderId="12" xfId="47" applyNumberFormat="1" applyFont="1" applyBorder="1" applyAlignment="1">
      <alignment/>
    </xf>
    <xf numFmtId="43" fontId="10" fillId="0" borderId="11" xfId="47" applyNumberFormat="1" applyFont="1" applyBorder="1" applyAlignment="1">
      <alignment/>
    </xf>
    <xf numFmtId="43" fontId="10" fillId="0" borderId="12" xfId="0" applyNumberFormat="1" applyFont="1" applyBorder="1" applyAlignment="1">
      <alignment/>
    </xf>
    <xf numFmtId="43" fontId="10" fillId="0" borderId="11" xfId="0" applyNumberFormat="1" applyFont="1" applyBorder="1" applyAlignment="1">
      <alignment/>
    </xf>
    <xf numFmtId="43" fontId="10" fillId="0" borderId="13" xfId="47" applyNumberFormat="1" applyFont="1" applyBorder="1" applyAlignment="1">
      <alignment/>
    </xf>
    <xf numFmtId="43" fontId="10" fillId="0" borderId="21" xfId="47" applyNumberFormat="1" applyFont="1" applyBorder="1" applyAlignment="1">
      <alignment horizontal="center"/>
    </xf>
    <xf numFmtId="43" fontId="10" fillId="0" borderId="46" xfId="47" applyNumberFormat="1" applyFont="1" applyBorder="1" applyAlignment="1">
      <alignment horizontal="centerContinuous"/>
    </xf>
    <xf numFmtId="43" fontId="10" fillId="0" borderId="16" xfId="47" applyNumberFormat="1" applyFont="1" applyBorder="1" applyAlignment="1">
      <alignment horizontal="centerContinuous"/>
    </xf>
    <xf numFmtId="43" fontId="10" fillId="0" borderId="15" xfId="47" applyNumberFormat="1" applyFont="1" applyBorder="1" applyAlignment="1">
      <alignment horizontal="center"/>
    </xf>
    <xf numFmtId="43" fontId="10" fillId="0" borderId="46" xfId="0" applyNumberFormat="1" applyFont="1" applyBorder="1" applyAlignment="1">
      <alignment horizontal="centerContinuous"/>
    </xf>
    <xf numFmtId="43" fontId="10" fillId="0" borderId="15" xfId="0" applyNumberFormat="1" applyFont="1" applyBorder="1" applyAlignment="1">
      <alignment/>
    </xf>
    <xf numFmtId="43" fontId="10" fillId="0" borderId="0" xfId="0" applyNumberFormat="1" applyFont="1" applyBorder="1" applyAlignment="1">
      <alignment horizontal="centerContinuous"/>
    </xf>
    <xf numFmtId="43" fontId="10" fillId="0" borderId="0" xfId="47" applyNumberFormat="1" applyFont="1" applyBorder="1" applyAlignment="1">
      <alignment horizontal="centerContinuous"/>
    </xf>
    <xf numFmtId="43" fontId="10" fillId="0" borderId="14" xfId="47" applyNumberFormat="1" applyFont="1" applyBorder="1" applyAlignment="1">
      <alignment horizontal="centerContinuous"/>
    </xf>
    <xf numFmtId="43" fontId="10" fillId="0" borderId="15" xfId="0" applyNumberFormat="1" applyFont="1" applyBorder="1" applyAlignment="1">
      <alignment horizontal="center"/>
    </xf>
    <xf numFmtId="43" fontId="10" fillId="0" borderId="51" xfId="47" applyNumberFormat="1" applyFont="1" applyBorder="1" applyAlignment="1">
      <alignment horizontal="centerContinuous"/>
    </xf>
    <xf numFmtId="43" fontId="10" fillId="0" borderId="40" xfId="47" applyNumberFormat="1" applyFont="1" applyBorder="1" applyAlignment="1">
      <alignment horizontal="center"/>
    </xf>
    <xf numFmtId="43" fontId="10" fillId="0" borderId="16" xfId="47" applyNumberFormat="1" applyFont="1" applyBorder="1" applyAlignment="1" quotePrefix="1">
      <alignment horizontal="center"/>
    </xf>
    <xf numFmtId="43" fontId="10" fillId="0" borderId="16" xfId="47" applyNumberFormat="1" applyFont="1" applyBorder="1" applyAlignment="1">
      <alignment horizontal="center"/>
    </xf>
    <xf numFmtId="43" fontId="10" fillId="0" borderId="16" xfId="0" applyNumberFormat="1" applyFont="1" applyBorder="1" applyAlignment="1">
      <alignment horizontal="center"/>
    </xf>
    <xf numFmtId="43" fontId="42" fillId="0" borderId="21" xfId="47" applyNumberFormat="1" applyFont="1" applyBorder="1" applyAlignment="1" quotePrefix="1">
      <alignment horizontal="center"/>
    </xf>
    <xf numFmtId="43" fontId="42" fillId="0" borderId="15" xfId="47" applyNumberFormat="1" applyFont="1" applyBorder="1" applyAlignment="1" quotePrefix="1">
      <alignment horizontal="center"/>
    </xf>
    <xf numFmtId="43" fontId="42" fillId="0" borderId="15" xfId="47" applyNumberFormat="1" applyFont="1" applyBorder="1" applyAlignment="1">
      <alignment horizontal="center"/>
    </xf>
    <xf numFmtId="43" fontId="42" fillId="0" borderId="15" xfId="0" applyNumberFormat="1" applyFont="1" applyBorder="1" applyAlignment="1">
      <alignment horizontal="center"/>
    </xf>
    <xf numFmtId="43" fontId="42" fillId="0" borderId="15" xfId="0" applyNumberFormat="1" applyFont="1" applyBorder="1" applyAlignment="1">
      <alignment horizontal="centerContinuous"/>
    </xf>
    <xf numFmtId="43" fontId="10" fillId="0" borderId="15" xfId="47" applyNumberFormat="1" applyFont="1" applyBorder="1" applyAlignment="1">
      <alignment horizontal="centerContinuous"/>
    </xf>
    <xf numFmtId="43" fontId="10" fillId="0" borderId="14" xfId="47" applyNumberFormat="1" applyFont="1" applyBorder="1" applyAlignment="1">
      <alignment horizontal="center"/>
    </xf>
    <xf numFmtId="43" fontId="9" fillId="0" borderId="17" xfId="47" applyNumberFormat="1" applyFont="1" applyBorder="1" applyAlignment="1" quotePrefix="1">
      <alignment horizontal="center"/>
    </xf>
    <xf numFmtId="43" fontId="9" fillId="0" borderId="18" xfId="47" applyNumberFormat="1" applyFont="1" applyBorder="1" applyAlignment="1" quotePrefix="1">
      <alignment horizontal="center"/>
    </xf>
    <xf numFmtId="43" fontId="9" fillId="0" borderId="18" xfId="47" applyNumberFormat="1" applyFont="1" applyBorder="1" applyAlignment="1">
      <alignment horizontal="center"/>
    </xf>
    <xf numFmtId="43" fontId="9" fillId="0" borderId="18" xfId="0" applyNumberFormat="1" applyFont="1" applyBorder="1" applyAlignment="1">
      <alignment horizontal="center"/>
    </xf>
    <xf numFmtId="43" fontId="9" fillId="0" borderId="18" xfId="0" applyNumberFormat="1" applyFont="1" applyBorder="1" applyAlignment="1">
      <alignment horizontal="centerContinuous"/>
    </xf>
    <xf numFmtId="43" fontId="9" fillId="0" borderId="18" xfId="47" applyNumberFormat="1" applyFont="1" applyBorder="1" applyAlignment="1">
      <alignment horizontal="centerContinuous"/>
    </xf>
    <xf numFmtId="43" fontId="9" fillId="0" borderId="19" xfId="47" applyNumberFormat="1" applyFont="1" applyBorder="1" applyAlignment="1">
      <alignment horizontal="center"/>
    </xf>
    <xf numFmtId="43" fontId="0" fillId="16" borderId="15" xfId="47" applyNumberFormat="1" applyFont="1" applyFill="1" applyBorder="1" applyAlignment="1">
      <alignment/>
    </xf>
    <xf numFmtId="43" fontId="8" fillId="0" borderId="15" xfId="0" applyNumberFormat="1" applyFont="1" applyBorder="1" applyAlignment="1">
      <alignment horizontal="center"/>
    </xf>
    <xf numFmtId="43" fontId="9" fillId="0" borderId="153" xfId="0" applyNumberFormat="1" applyFont="1" applyBorder="1" applyAlignment="1">
      <alignment horizontal="center"/>
    </xf>
    <xf numFmtId="43" fontId="1" fillId="0" borderId="40" xfId="47" applyNumberFormat="1" applyFont="1" applyBorder="1" applyAlignment="1">
      <alignment/>
    </xf>
    <xf numFmtId="43" fontId="9" fillId="0" borderId="18" xfId="0" applyNumberFormat="1" applyFont="1" applyBorder="1" applyAlignment="1">
      <alignment horizontal="center"/>
    </xf>
    <xf numFmtId="43" fontId="4" fillId="0" borderId="15" xfId="47" applyNumberFormat="1" applyFont="1" applyBorder="1" applyAlignment="1">
      <alignment horizontal="center"/>
    </xf>
    <xf numFmtId="43" fontId="1" fillId="0" borderId="17" xfId="47" applyNumberFormat="1" applyFont="1" applyBorder="1" applyAlignment="1">
      <alignment/>
    </xf>
    <xf numFmtId="43" fontId="9" fillId="0" borderId="16" xfId="0" applyNumberFormat="1" applyFont="1" applyBorder="1" applyAlignment="1">
      <alignment horizontal="center"/>
    </xf>
    <xf numFmtId="43" fontId="9" fillId="16" borderId="18" xfId="47" applyNumberFormat="1" applyFont="1" applyFill="1" applyBorder="1" applyAlignment="1">
      <alignment/>
    </xf>
    <xf numFmtId="43" fontId="0" fillId="0" borderId="18" xfId="47" applyNumberFormat="1" applyFont="1" applyBorder="1" applyAlignment="1">
      <alignment/>
    </xf>
    <xf numFmtId="43" fontId="1" fillId="0" borderId="0" xfId="47" applyNumberFormat="1" applyFont="1" applyAlignment="1">
      <alignment/>
    </xf>
    <xf numFmtId="43" fontId="0" fillId="0" borderId="0" xfId="0" applyNumberFormat="1" applyAlignment="1">
      <alignment horizontal="center"/>
    </xf>
    <xf numFmtId="43" fontId="0" fillId="0" borderId="0" xfId="47" applyNumberFormat="1" applyFont="1" applyAlignment="1">
      <alignment/>
    </xf>
    <xf numFmtId="43" fontId="1" fillId="0" borderId="34" xfId="47" applyNumberFormat="1" applyFont="1" applyBorder="1" applyAlignment="1">
      <alignment/>
    </xf>
    <xf numFmtId="43" fontId="9" fillId="16" borderId="35" xfId="47" applyNumberFormat="1" applyFont="1" applyFill="1" applyBorder="1" applyAlignment="1">
      <alignment/>
    </xf>
    <xf numFmtId="43" fontId="9" fillId="0" borderId="11" xfId="0" applyNumberFormat="1" applyFont="1" applyBorder="1" applyAlignment="1">
      <alignment horizontal="center"/>
    </xf>
    <xf numFmtId="43" fontId="0" fillId="0" borderId="11" xfId="47" applyNumberFormat="1" applyFont="1" applyBorder="1" applyAlignment="1">
      <alignment/>
    </xf>
    <xf numFmtId="43" fontId="1" fillId="16" borderId="21" xfId="47" applyNumberFormat="1" applyFont="1" applyFill="1" applyBorder="1" applyAlignment="1">
      <alignment/>
    </xf>
    <xf numFmtId="43" fontId="9" fillId="0" borderId="109" xfId="0" applyNumberFormat="1" applyFont="1" applyBorder="1" applyAlignment="1">
      <alignment horizontal="center"/>
    </xf>
    <xf numFmtId="43" fontId="1" fillId="16" borderId="17" xfId="47" applyNumberFormat="1" applyFont="1" applyFill="1" applyBorder="1" applyAlignment="1">
      <alignment/>
    </xf>
    <xf numFmtId="43" fontId="9" fillId="16" borderId="154" xfId="47" applyNumberFormat="1" applyFont="1" applyFill="1" applyBorder="1" applyAlignment="1">
      <alignment/>
    </xf>
    <xf numFmtId="43" fontId="9" fillId="0" borderId="154" xfId="0" applyNumberFormat="1" applyFont="1" applyBorder="1" applyAlignment="1">
      <alignment horizontal="center"/>
    </xf>
    <xf numFmtId="43" fontId="0" fillId="0" borderId="154" xfId="47" applyNumberFormat="1" applyFont="1" applyBorder="1" applyAlignment="1">
      <alignment/>
    </xf>
    <xf numFmtId="43" fontId="9" fillId="0" borderId="0" xfId="47" applyNumberFormat="1" applyFont="1" applyAlignment="1">
      <alignment/>
    </xf>
    <xf numFmtId="43" fontId="9" fillId="0" borderId="0" xfId="0" applyNumberFormat="1" applyFont="1" applyAlignment="1">
      <alignment/>
    </xf>
    <xf numFmtId="43" fontId="10" fillId="0" borderId="15" xfId="47" applyNumberFormat="1" applyFont="1" applyBorder="1" applyAlignment="1" quotePrefix="1">
      <alignment horizontal="center"/>
    </xf>
    <xf numFmtId="43" fontId="42" fillId="0" borderId="16" xfId="47" applyNumberFormat="1" applyFont="1" applyBorder="1" applyAlignment="1" quotePrefix="1">
      <alignment horizontal="center"/>
    </xf>
    <xf numFmtId="43" fontId="42" fillId="0" borderId="16" xfId="0" applyNumberFormat="1" applyFont="1" applyBorder="1" applyAlignment="1">
      <alignment horizontal="center"/>
    </xf>
    <xf numFmtId="43" fontId="42" fillId="0" borderId="16" xfId="47" applyNumberFormat="1" applyFont="1" applyBorder="1" applyAlignment="1">
      <alignment horizontal="center"/>
    </xf>
    <xf numFmtId="43" fontId="42" fillId="0" borderId="46" xfId="0" applyNumberFormat="1" applyFont="1" applyBorder="1" applyAlignment="1">
      <alignment horizontal="centerContinuous"/>
    </xf>
    <xf numFmtId="43" fontId="42" fillId="0" borderId="16" xfId="47" applyNumberFormat="1" applyFont="1" applyBorder="1" applyAlignment="1">
      <alignment horizontal="centerContinuous"/>
    </xf>
    <xf numFmtId="43" fontId="42" fillId="0" borderId="51" xfId="47" applyNumberFormat="1" applyFont="1" applyBorder="1" applyAlignment="1">
      <alignment horizontal="centerContinuous"/>
    </xf>
    <xf numFmtId="43" fontId="9" fillId="0" borderId="19" xfId="47" applyNumberFormat="1" applyFont="1" applyBorder="1" applyAlignment="1">
      <alignment horizontal="centerContinuous"/>
    </xf>
    <xf numFmtId="43" fontId="0" fillId="0" borderId="21" xfId="47" applyNumberFormat="1" applyFont="1" applyBorder="1" applyAlignment="1">
      <alignment/>
    </xf>
    <xf numFmtId="43" fontId="4" fillId="0" borderId="15" xfId="47" applyNumberFormat="1" applyFont="1" applyBorder="1" applyAlignment="1">
      <alignment/>
    </xf>
    <xf numFmtId="43" fontId="4" fillId="0" borderId="15" xfId="47" applyNumberFormat="1" applyFont="1" applyFill="1" applyBorder="1" applyAlignment="1">
      <alignment/>
    </xf>
    <xf numFmtId="43" fontId="0" fillId="0" borderId="15" xfId="0" applyNumberFormat="1" applyFont="1" applyBorder="1" applyAlignment="1">
      <alignment horizontal="center"/>
    </xf>
    <xf numFmtId="43" fontId="1" fillId="0" borderId="22" xfId="47" applyNumberFormat="1" applyFont="1" applyFill="1" applyBorder="1" applyAlignment="1">
      <alignment/>
    </xf>
    <xf numFmtId="43" fontId="15" fillId="0" borderId="23" xfId="47" applyNumberFormat="1" applyFont="1" applyFill="1" applyBorder="1" applyAlignment="1">
      <alignment/>
    </xf>
    <xf numFmtId="43" fontId="10" fillId="0" borderId="152" xfId="0" applyNumberFormat="1" applyFont="1" applyFill="1" applyBorder="1" applyAlignment="1">
      <alignment horizontal="center"/>
    </xf>
    <xf numFmtId="43" fontId="1" fillId="0" borderId="15" xfId="0" applyNumberFormat="1" applyFont="1" applyBorder="1" applyAlignment="1">
      <alignment horizontal="center"/>
    </xf>
    <xf numFmtId="43" fontId="1" fillId="0" borderId="23" xfId="0" applyNumberFormat="1" applyFont="1" applyBorder="1" applyAlignment="1">
      <alignment horizontal="center"/>
    </xf>
    <xf numFmtId="43" fontId="15" fillId="0" borderId="21" xfId="47" applyNumberFormat="1" applyFont="1" applyBorder="1" applyAlignment="1">
      <alignment/>
    </xf>
    <xf numFmtId="43" fontId="4" fillId="0" borderId="15" xfId="47" applyNumberFormat="1" applyFont="1" applyBorder="1" applyAlignment="1" quotePrefix="1">
      <alignment horizontal="center"/>
    </xf>
    <xf numFmtId="43" fontId="9" fillId="0" borderId="15" xfId="0" applyNumberFormat="1" applyFont="1" applyBorder="1" applyAlignment="1">
      <alignment/>
    </xf>
    <xf numFmtId="43" fontId="0" fillId="0" borderId="15" xfId="0" applyNumberFormat="1" applyFont="1" applyBorder="1" applyAlignment="1">
      <alignment/>
    </xf>
    <xf numFmtId="43" fontId="15" fillId="0" borderId="17" xfId="47" applyNumberFormat="1" applyFont="1" applyBorder="1" applyAlignment="1">
      <alignment/>
    </xf>
    <xf numFmtId="43" fontId="0" fillId="16" borderId="18" xfId="47" applyNumberFormat="1" applyFont="1" applyFill="1" applyBorder="1" applyAlignment="1">
      <alignment/>
    </xf>
    <xf numFmtId="43" fontId="9" fillId="0" borderId="18" xfId="0" applyNumberFormat="1" applyFont="1" applyBorder="1" applyAlignment="1">
      <alignment/>
    </xf>
    <xf numFmtId="43" fontId="4" fillId="0" borderId="18" xfId="47" applyNumberFormat="1" applyFont="1" applyBorder="1" applyAlignment="1">
      <alignment/>
    </xf>
    <xf numFmtId="43" fontId="0" fillId="0" borderId="18" xfId="0" applyNumberFormat="1" applyFont="1" applyBorder="1" applyAlignment="1">
      <alignment/>
    </xf>
    <xf numFmtId="43" fontId="1" fillId="0" borderId="0" xfId="47" applyNumberFormat="1" applyFont="1" applyBorder="1" applyAlignment="1">
      <alignment/>
    </xf>
    <xf numFmtId="43" fontId="9" fillId="0" borderId="0" xfId="47" applyNumberFormat="1" applyFont="1" applyFill="1" applyBorder="1" applyAlignment="1">
      <alignment/>
    </xf>
    <xf numFmtId="43" fontId="9" fillId="0" borderId="0" xfId="0" applyNumberFormat="1" applyFont="1" applyBorder="1" applyAlignment="1">
      <alignment/>
    </xf>
    <xf numFmtId="43" fontId="9" fillId="0" borderId="0" xfId="47" applyNumberFormat="1" applyFont="1" applyBorder="1" applyAlignment="1">
      <alignment/>
    </xf>
    <xf numFmtId="43" fontId="10" fillId="0" borderId="0" xfId="47" applyNumberFormat="1" applyFont="1" applyBorder="1" applyAlignment="1">
      <alignment/>
    </xf>
    <xf numFmtId="43" fontId="1" fillId="0" borderId="0" xfId="47" applyNumberFormat="1" applyFont="1" applyAlignment="1">
      <alignment horizontal="centerContinuous"/>
    </xf>
    <xf numFmtId="43" fontId="10" fillId="0" borderId="10" xfId="47" applyNumberFormat="1" applyFont="1" applyBorder="1" applyAlignment="1">
      <alignment/>
    </xf>
    <xf numFmtId="43" fontId="10" fillId="0" borderId="21" xfId="47" applyNumberFormat="1" applyFont="1" applyBorder="1" applyAlignment="1">
      <alignment horizontal="center"/>
    </xf>
    <xf numFmtId="43" fontId="10" fillId="0" borderId="40" xfId="47" applyNumberFormat="1" applyFont="1" applyBorder="1" applyAlignment="1">
      <alignment horizontal="center"/>
    </xf>
    <xf numFmtId="43" fontId="42" fillId="0" borderId="21" xfId="47" applyNumberFormat="1" applyFont="1" applyBorder="1" applyAlignment="1" quotePrefix="1">
      <alignment horizontal="center"/>
    </xf>
    <xf numFmtId="43" fontId="10" fillId="0" borderId="17" xfId="47" applyNumberFormat="1" applyFont="1" applyBorder="1" applyAlignment="1" quotePrefix="1">
      <alignment horizontal="center"/>
    </xf>
    <xf numFmtId="43" fontId="1" fillId="0" borderId="21" xfId="47" applyNumberFormat="1" applyFont="1" applyBorder="1" applyAlignment="1" quotePrefix="1">
      <alignment horizontal="center"/>
    </xf>
    <xf numFmtId="43" fontId="9" fillId="0" borderId="15" xfId="47" applyNumberFormat="1" applyFont="1" applyBorder="1" applyAlignment="1" quotePrefix="1">
      <alignment horizontal="center"/>
    </xf>
    <xf numFmtId="43" fontId="9" fillId="0" borderId="15" xfId="47" applyNumberFormat="1" applyFont="1" applyBorder="1" applyAlignment="1">
      <alignment horizontal="center"/>
    </xf>
    <xf numFmtId="43" fontId="9" fillId="0" borderId="15" xfId="0" applyNumberFormat="1" applyFont="1" applyBorder="1" applyAlignment="1">
      <alignment horizontal="center"/>
    </xf>
    <xf numFmtId="43" fontId="9" fillId="0" borderId="15" xfId="0" applyNumberFormat="1" applyFont="1" applyBorder="1" applyAlignment="1">
      <alignment horizontal="centerContinuous"/>
    </xf>
    <xf numFmtId="43" fontId="8" fillId="16" borderId="15" xfId="47" applyNumberFormat="1" applyFont="1" applyFill="1" applyBorder="1" applyAlignment="1">
      <alignment horizontal="center"/>
    </xf>
    <xf numFmtId="43" fontId="9" fillId="0" borderId="15" xfId="0" applyNumberFormat="1" applyFont="1" applyBorder="1" applyAlignment="1" quotePrefix="1">
      <alignment horizontal="center"/>
    </xf>
    <xf numFmtId="43" fontId="9" fillId="16" borderId="15" xfId="47" applyNumberFormat="1" applyFont="1" applyFill="1" applyBorder="1" applyAlignment="1">
      <alignment horizontal="center"/>
    </xf>
    <xf numFmtId="43" fontId="9" fillId="0" borderId="18" xfId="47" applyNumberFormat="1" applyFont="1" applyBorder="1" applyAlignment="1">
      <alignment/>
    </xf>
    <xf numFmtId="43" fontId="42" fillId="0" borderId="21" xfId="47" applyNumberFormat="1" applyFont="1" applyBorder="1" applyAlignment="1">
      <alignment horizontal="center"/>
    </xf>
    <xf numFmtId="43" fontId="9" fillId="0" borderId="154" xfId="47" applyNumberFormat="1" applyFont="1" applyBorder="1" applyAlignment="1">
      <alignment/>
    </xf>
    <xf numFmtId="43" fontId="0" fillId="0" borderId="0" xfId="0" applyNumberFormat="1" applyAlignment="1">
      <alignment/>
    </xf>
    <xf numFmtId="43" fontId="9" fillId="16" borderId="11" xfId="47" applyNumberFormat="1" applyFont="1" applyFill="1" applyBorder="1" applyAlignment="1">
      <alignment/>
    </xf>
    <xf numFmtId="43" fontId="9" fillId="0" borderId="11" xfId="47" applyNumberFormat="1" applyFont="1" applyBorder="1" applyAlignment="1">
      <alignment/>
    </xf>
    <xf numFmtId="43" fontId="9" fillId="16" borderId="18" xfId="47" applyNumberFormat="1" applyFont="1" applyFill="1" applyBorder="1" applyAlignment="1">
      <alignment horizontal="center"/>
    </xf>
    <xf numFmtId="43" fontId="8" fillId="0" borderId="18" xfId="0" applyNumberFormat="1" applyFont="1" applyBorder="1" applyAlignment="1">
      <alignment horizontal="center"/>
    </xf>
    <xf numFmtId="43" fontId="29" fillId="0" borderId="15" xfId="49" applyNumberFormat="1" applyFont="1" applyBorder="1">
      <alignment/>
      <protection/>
    </xf>
    <xf numFmtId="43" fontId="29" fillId="0" borderId="15" xfId="49" applyNumberFormat="1" applyFont="1" applyFill="1" applyBorder="1">
      <alignment/>
      <protection/>
    </xf>
    <xf numFmtId="43" fontId="30" fillId="0" borderId="15" xfId="49" applyNumberFormat="1" applyFont="1" applyBorder="1">
      <alignment/>
      <protection/>
    </xf>
    <xf numFmtId="43" fontId="30" fillId="0" borderId="15" xfId="49" applyNumberFormat="1" applyFont="1" applyFill="1" applyBorder="1">
      <alignment/>
      <protection/>
    </xf>
    <xf numFmtId="43" fontId="30" fillId="0" borderId="0" xfId="49" applyNumberFormat="1" applyFont="1" applyBorder="1">
      <alignment/>
      <protection/>
    </xf>
    <xf numFmtId="43" fontId="30" fillId="0" borderId="23" xfId="49" applyNumberFormat="1" applyFont="1" applyBorder="1">
      <alignment/>
      <protection/>
    </xf>
    <xf numFmtId="43" fontId="30" fillId="0" borderId="23" xfId="49" applyNumberFormat="1" applyFont="1" applyFill="1" applyBorder="1">
      <alignment/>
      <protection/>
    </xf>
    <xf numFmtId="43" fontId="30" fillId="0" borderId="0" xfId="49" applyNumberFormat="1" applyFont="1" applyFill="1" applyBorder="1">
      <alignment/>
      <protection/>
    </xf>
    <xf numFmtId="43" fontId="30" fillId="0" borderId="18" xfId="49" applyNumberFormat="1" applyFont="1" applyFill="1" applyBorder="1">
      <alignment/>
      <protection/>
    </xf>
    <xf numFmtId="43" fontId="29" fillId="0" borderId="36" xfId="49" applyNumberFormat="1" applyFont="1" applyBorder="1">
      <alignment/>
      <protection/>
    </xf>
    <xf numFmtId="43" fontId="29" fillId="0" borderId="36" xfId="49" applyNumberFormat="1" applyFont="1" applyFill="1" applyBorder="1">
      <alignment/>
      <protection/>
    </xf>
    <xf numFmtId="43" fontId="29" fillId="0" borderId="26" xfId="49" applyNumberFormat="1" applyFont="1" applyBorder="1">
      <alignment/>
      <protection/>
    </xf>
    <xf numFmtId="43" fontId="29" fillId="0" borderId="26" xfId="49" applyNumberFormat="1" applyFont="1" applyFill="1" applyBorder="1">
      <alignment/>
      <protection/>
    </xf>
    <xf numFmtId="43" fontId="30" fillId="0" borderId="29" xfId="49" applyNumberFormat="1" applyFont="1" applyFill="1" applyBorder="1">
      <alignment/>
      <protection/>
    </xf>
    <xf numFmtId="43" fontId="30" fillId="0" borderId="26" xfId="49" applyNumberFormat="1" applyFont="1" applyBorder="1">
      <alignment/>
      <protection/>
    </xf>
    <xf numFmtId="43" fontId="30" fillId="0" borderId="26" xfId="49" applyNumberFormat="1" applyFont="1" applyFill="1" applyBorder="1">
      <alignment/>
      <protection/>
    </xf>
    <xf numFmtId="43" fontId="30" fillId="0" borderId="35" xfId="49" applyNumberFormat="1" applyFont="1" applyFill="1" applyBorder="1">
      <alignment/>
      <protection/>
    </xf>
    <xf numFmtId="43" fontId="30" fillId="0" borderId="38" xfId="49" applyNumberFormat="1" applyFont="1" applyFill="1" applyBorder="1">
      <alignment/>
      <protection/>
    </xf>
    <xf numFmtId="43" fontId="30" fillId="0" borderId="16" xfId="49" applyNumberFormat="1" applyFont="1" applyBorder="1">
      <alignment/>
      <protection/>
    </xf>
    <xf numFmtId="43" fontId="30" fillId="0" borderId="16" xfId="49" applyNumberFormat="1" applyFont="1" applyFill="1" applyBorder="1">
      <alignment/>
      <protection/>
    </xf>
    <xf numFmtId="43" fontId="49" fillId="0" borderId="16" xfId="49" applyNumberFormat="1" applyFont="1" applyFill="1" applyBorder="1">
      <alignment/>
      <protection/>
    </xf>
    <xf numFmtId="43" fontId="47" fillId="0" borderId="15" xfId="49" applyNumberFormat="1" applyFont="1" applyFill="1" applyBorder="1">
      <alignment/>
      <protection/>
    </xf>
    <xf numFmtId="43" fontId="6" fillId="24" borderId="0" xfId="49" applyNumberFormat="1" applyFont="1" applyFill="1" applyBorder="1">
      <alignment/>
      <protection/>
    </xf>
    <xf numFmtId="43" fontId="6" fillId="0" borderId="0" xfId="49" applyNumberFormat="1" applyFont="1" applyFill="1" applyBorder="1">
      <alignment/>
      <protection/>
    </xf>
    <xf numFmtId="43" fontId="6" fillId="0" borderId="0" xfId="49" applyNumberFormat="1" applyFont="1" applyBorder="1">
      <alignment/>
      <protection/>
    </xf>
    <xf numFmtId="43" fontId="6" fillId="0" borderId="0" xfId="49" applyNumberFormat="1" applyFont="1" applyAlignment="1">
      <alignment horizontal="centerContinuous"/>
      <protection/>
    </xf>
    <xf numFmtId="43" fontId="6" fillId="0" borderId="0" xfId="49" applyNumberFormat="1" applyFont="1" applyFill="1" applyAlignment="1">
      <alignment horizontal="centerContinuous"/>
      <protection/>
    </xf>
    <xf numFmtId="43" fontId="45" fillId="0" borderId="0" xfId="49" applyNumberFormat="1" applyFont="1" applyFill="1" applyAlignment="1">
      <alignment horizontal="left"/>
      <protection/>
    </xf>
    <xf numFmtId="43" fontId="6" fillId="0" borderId="0" xfId="49" applyNumberFormat="1" applyFont="1">
      <alignment/>
      <protection/>
    </xf>
    <xf numFmtId="43" fontId="6" fillId="0" borderId="0" xfId="49" applyNumberFormat="1" applyFont="1" applyFill="1">
      <alignment/>
      <protection/>
    </xf>
    <xf numFmtId="43" fontId="6" fillId="16" borderId="11" xfId="49" applyNumberFormat="1" applyFont="1" applyFill="1" applyBorder="1">
      <alignment/>
      <protection/>
    </xf>
    <xf numFmtId="43" fontId="6" fillId="16" borderId="12" xfId="49" applyNumberFormat="1" applyFont="1" applyFill="1" applyBorder="1">
      <alignment/>
      <protection/>
    </xf>
    <xf numFmtId="43" fontId="6" fillId="16" borderId="13" xfId="49" applyNumberFormat="1" applyFont="1" applyFill="1" applyBorder="1">
      <alignment/>
      <protection/>
    </xf>
    <xf numFmtId="43" fontId="6" fillId="16" borderId="15" xfId="49" applyNumberFormat="1" applyFont="1" applyFill="1" applyBorder="1" applyAlignment="1">
      <alignment horizontal="center"/>
      <protection/>
    </xf>
    <xf numFmtId="43" fontId="6" fillId="16" borderId="15" xfId="49" applyNumberFormat="1" applyFont="1" applyFill="1" applyBorder="1" applyAlignment="1">
      <alignment horizontal="centerContinuous"/>
      <protection/>
    </xf>
    <xf numFmtId="43" fontId="6" fillId="16" borderId="14" xfId="49" applyNumberFormat="1" applyFont="1" applyFill="1" applyBorder="1" applyAlignment="1">
      <alignment horizontal="center"/>
      <protection/>
    </xf>
    <xf numFmtId="43" fontId="6" fillId="16" borderId="16" xfId="49" applyNumberFormat="1" applyFont="1" applyFill="1" applyBorder="1" applyAlignment="1">
      <alignment horizontal="centerContinuous"/>
      <protection/>
    </xf>
    <xf numFmtId="43" fontId="6" fillId="16" borderId="18" xfId="49" applyNumberFormat="1" applyFont="1" applyFill="1" applyBorder="1" applyAlignment="1">
      <alignment horizontal="center"/>
      <protection/>
    </xf>
    <xf numFmtId="43" fontId="6" fillId="16" borderId="19" xfId="49" applyNumberFormat="1" applyFont="1" applyFill="1" applyBorder="1" applyAlignment="1">
      <alignment horizontal="center"/>
      <protection/>
    </xf>
    <xf numFmtId="43" fontId="30" fillId="0" borderId="42" xfId="49" applyNumberFormat="1" applyFont="1" applyFill="1" applyBorder="1">
      <alignment/>
      <protection/>
    </xf>
    <xf numFmtId="43" fontId="48" fillId="0" borderId="43" xfId="49" applyNumberFormat="1" applyFont="1" applyFill="1" applyBorder="1">
      <alignment/>
      <protection/>
    </xf>
    <xf numFmtId="43" fontId="48" fillId="0" borderId="0" xfId="49" applyNumberFormat="1" applyFont="1" applyFill="1" applyBorder="1">
      <alignment/>
      <protection/>
    </xf>
    <xf numFmtId="43" fontId="30" fillId="0" borderId="48" xfId="49" applyNumberFormat="1" applyFont="1" applyFill="1" applyBorder="1">
      <alignment/>
      <protection/>
    </xf>
    <xf numFmtId="43" fontId="49" fillId="0" borderId="15" xfId="49" applyNumberFormat="1" applyFont="1" applyFill="1" applyBorder="1">
      <alignment/>
      <protection/>
    </xf>
    <xf numFmtId="43" fontId="49" fillId="0" borderId="29" xfId="49" applyNumberFormat="1" applyFont="1" applyFill="1" applyBorder="1">
      <alignment/>
      <protection/>
    </xf>
    <xf numFmtId="43" fontId="30" fillId="0" borderId="18" xfId="49" applyNumberFormat="1" applyFont="1" applyBorder="1">
      <alignment/>
      <protection/>
    </xf>
    <xf numFmtId="43" fontId="50" fillId="0" borderId="21" xfId="47" applyNumberFormat="1" applyFont="1" applyFill="1" applyBorder="1" applyAlignment="1">
      <alignment/>
    </xf>
    <xf numFmtId="43" fontId="50" fillId="0" borderId="28" xfId="47" applyNumberFormat="1" applyFont="1" applyFill="1" applyBorder="1" applyAlignment="1">
      <alignment/>
    </xf>
    <xf numFmtId="43" fontId="50" fillId="0" borderId="17" xfId="47" applyNumberFormat="1" applyFont="1" applyFill="1" applyBorder="1" applyAlignment="1">
      <alignment/>
    </xf>
    <xf numFmtId="43" fontId="9" fillId="0" borderId="15" xfId="49" applyNumberFormat="1" applyFont="1" applyBorder="1">
      <alignment/>
      <protection/>
    </xf>
    <xf numFmtId="43" fontId="9" fillId="0" borderId="14" xfId="49" applyNumberFormat="1" applyFont="1" applyBorder="1">
      <alignment/>
      <protection/>
    </xf>
    <xf numFmtId="43" fontId="6" fillId="0" borderId="14" xfId="49" applyNumberFormat="1" applyFont="1" applyBorder="1">
      <alignment/>
      <protection/>
    </xf>
    <xf numFmtId="43" fontId="7" fillId="0" borderId="14" xfId="49" applyNumberFormat="1" applyFont="1" applyBorder="1">
      <alignment/>
      <protection/>
    </xf>
    <xf numFmtId="43" fontId="6" fillId="0" borderId="23" xfId="49" applyNumberFormat="1" applyFont="1" applyBorder="1">
      <alignment/>
      <protection/>
    </xf>
    <xf numFmtId="43" fontId="6" fillId="0" borderId="24" xfId="49" applyNumberFormat="1" applyFont="1" applyBorder="1">
      <alignment/>
      <protection/>
    </xf>
    <xf numFmtId="43" fontId="7" fillId="16" borderId="14" xfId="49" applyNumberFormat="1" applyFont="1" applyFill="1" applyBorder="1">
      <alignment/>
      <protection/>
    </xf>
    <xf numFmtId="43" fontId="6" fillId="16" borderId="15" xfId="49" applyNumberFormat="1" applyFont="1" applyFill="1" applyBorder="1">
      <alignment/>
      <protection/>
    </xf>
    <xf numFmtId="43" fontId="6" fillId="24" borderId="29" xfId="49" applyNumberFormat="1" applyFont="1" applyFill="1" applyBorder="1">
      <alignment/>
      <protection/>
    </xf>
    <xf numFmtId="43" fontId="6" fillId="0" borderId="18" xfId="49" applyNumberFormat="1" applyFont="1" applyFill="1" applyBorder="1">
      <alignment/>
      <protection/>
    </xf>
    <xf numFmtId="0" fontId="24" fillId="0" borderId="42" xfId="0" applyFont="1" applyBorder="1" applyAlignment="1">
      <alignment/>
    </xf>
    <xf numFmtId="0" fontId="26" fillId="0" borderId="42" xfId="0" applyFont="1" applyBorder="1" applyAlignment="1" quotePrefix="1">
      <alignment horizontal="left"/>
    </xf>
    <xf numFmtId="0" fontId="24" fillId="0" borderId="42" xfId="0" applyFont="1" applyBorder="1" applyAlignment="1" quotePrefix="1">
      <alignment horizontal="left"/>
    </xf>
    <xf numFmtId="0" fontId="26" fillId="0" borderId="42" xfId="0" applyFont="1" applyBorder="1" applyAlignment="1">
      <alignment/>
    </xf>
    <xf numFmtId="0" fontId="26" fillId="0" borderId="155" xfId="0" applyFont="1" applyBorder="1" applyAlignment="1">
      <alignment/>
    </xf>
    <xf numFmtId="0" fontId="58" fillId="0" borderId="0" xfId="0" applyFont="1" applyAlignment="1">
      <alignment/>
    </xf>
    <xf numFmtId="0" fontId="24" fillId="0" borderId="0" xfId="0" applyFont="1" applyAlignment="1">
      <alignment/>
    </xf>
    <xf numFmtId="0" fontId="26" fillId="0" borderId="0" xfId="0" applyFont="1" applyAlignment="1">
      <alignment/>
    </xf>
    <xf numFmtId="0" fontId="24" fillId="0" borderId="0" xfId="0" applyFont="1" applyAlignment="1" quotePrefix="1">
      <alignment horizontal="left"/>
    </xf>
    <xf numFmtId="41" fontId="34" fillId="29" borderId="79" xfId="47" applyFont="1" applyFill="1" applyBorder="1" applyAlignment="1">
      <alignment horizontal="right"/>
    </xf>
    <xf numFmtId="41" fontId="34" fillId="29" borderId="20" xfId="47" applyFont="1" applyFill="1" applyBorder="1" applyAlignment="1">
      <alignment horizontal="left"/>
    </xf>
    <xf numFmtId="41" fontId="34" fillId="29" borderId="20" xfId="47" applyFont="1" applyFill="1" applyBorder="1" applyAlignment="1">
      <alignment horizontal="right"/>
    </xf>
    <xf numFmtId="41" fontId="34" fillId="29" borderId="80" xfId="47" applyFont="1" applyFill="1" applyBorder="1" applyAlignment="1">
      <alignment horizontal="left"/>
    </xf>
    <xf numFmtId="41" fontId="60" fillId="29" borderId="61" xfId="47" applyFont="1" applyFill="1" applyBorder="1" applyAlignment="1">
      <alignment/>
    </xf>
    <xf numFmtId="41" fontId="60" fillId="29" borderId="0" xfId="47" applyFont="1" applyFill="1" applyBorder="1" applyAlignment="1">
      <alignment/>
    </xf>
    <xf numFmtId="41" fontId="60" fillId="29" borderId="81" xfId="47" applyFont="1" applyFill="1" applyBorder="1" applyAlignment="1">
      <alignment/>
    </xf>
    <xf numFmtId="41" fontId="34" fillId="29" borderId="61" xfId="47" applyFont="1" applyFill="1" applyBorder="1" applyAlignment="1">
      <alignment horizontal="right"/>
    </xf>
    <xf numFmtId="41" fontId="34" fillId="29" borderId="0" xfId="47" applyFont="1" applyFill="1" applyBorder="1" applyAlignment="1">
      <alignment/>
    </xf>
    <xf numFmtId="41" fontId="34" fillId="29" borderId="0" xfId="47" applyFont="1" applyFill="1" applyBorder="1" applyAlignment="1">
      <alignment horizontal="center"/>
    </xf>
    <xf numFmtId="49" fontId="34" fillId="29" borderId="81" xfId="47" applyNumberFormat="1" applyFont="1" applyFill="1" applyBorder="1" applyAlignment="1" applyProtection="1">
      <alignment horizontal="left"/>
      <protection locked="0"/>
    </xf>
    <xf numFmtId="41" fontId="34" fillId="29" borderId="64" xfId="47" applyFont="1" applyFill="1" applyBorder="1" applyAlignment="1">
      <alignment horizontal="left"/>
    </xf>
    <xf numFmtId="41" fontId="34" fillId="29" borderId="36" xfId="47" applyFont="1" applyFill="1" applyBorder="1" applyAlignment="1">
      <alignment horizontal="centerContinuous"/>
    </xf>
    <xf numFmtId="41" fontId="34" fillId="29" borderId="82" xfId="47" applyFont="1" applyFill="1" applyBorder="1" applyAlignment="1">
      <alignment horizontal="centerContinuous"/>
    </xf>
    <xf numFmtId="0" fontId="61" fillId="0" borderId="0" xfId="0" applyFont="1" applyAlignment="1">
      <alignment/>
    </xf>
    <xf numFmtId="0" fontId="25" fillId="0" borderId="0" xfId="0" applyFont="1" applyAlignment="1" quotePrefix="1">
      <alignment horizontal="left"/>
    </xf>
    <xf numFmtId="0" fontId="25" fillId="0" borderId="0" xfId="0" applyFont="1" applyAlignment="1">
      <alignment/>
    </xf>
    <xf numFmtId="43" fontId="25" fillId="0" borderId="0" xfId="47" applyNumberFormat="1" applyFont="1" applyAlignment="1">
      <alignment/>
    </xf>
    <xf numFmtId="43" fontId="25" fillId="0" borderId="0" xfId="0" applyNumberFormat="1" applyFont="1" applyAlignment="1">
      <alignment/>
    </xf>
    <xf numFmtId="41" fontId="24" fillId="0" borderId="0" xfId="47" applyFont="1" applyAlignment="1">
      <alignment/>
    </xf>
    <xf numFmtId="41" fontId="26" fillId="0" borderId="0" xfId="47" applyFont="1" applyAlignment="1">
      <alignment/>
    </xf>
    <xf numFmtId="0" fontId="24" fillId="0" borderId="0" xfId="0" applyFont="1" applyAlignment="1">
      <alignment horizontal="center"/>
    </xf>
    <xf numFmtId="41" fontId="24" fillId="0" borderId="0" xfId="47" applyFont="1" applyAlignment="1" quotePrefix="1">
      <alignment horizontal="left"/>
    </xf>
    <xf numFmtId="41" fontId="24" fillId="0" borderId="0" xfId="47" applyFont="1" applyAlignment="1" quotePrefix="1">
      <alignment horizontal="fill"/>
    </xf>
    <xf numFmtId="41" fontId="31" fillId="0" borderId="0" xfId="49" applyFont="1">
      <alignment/>
      <protection/>
    </xf>
    <xf numFmtId="41" fontId="32" fillId="0" borderId="0" xfId="49" applyFont="1">
      <alignment/>
      <protection/>
    </xf>
    <xf numFmtId="41" fontId="31" fillId="0" borderId="0" xfId="49" applyFont="1" applyFill="1">
      <alignment/>
      <protection/>
    </xf>
    <xf numFmtId="41" fontId="31" fillId="0" borderId="0" xfId="47" applyFont="1" applyAlignment="1" quotePrefix="1">
      <alignment horizontal="left"/>
    </xf>
    <xf numFmtId="41" fontId="32" fillId="0" borderId="0" xfId="47" applyFont="1" applyAlignment="1">
      <alignment/>
    </xf>
    <xf numFmtId="0" fontId="31" fillId="0" borderId="0" xfId="0" applyFont="1" applyAlignment="1">
      <alignment/>
    </xf>
    <xf numFmtId="41" fontId="29" fillId="0" borderId="0" xfId="47" applyFont="1" applyAlignment="1">
      <alignment/>
    </xf>
    <xf numFmtId="0" fontId="31" fillId="0" borderId="0" xfId="0" applyFont="1" applyAlignment="1" quotePrefix="1">
      <alignment horizontal="left"/>
    </xf>
    <xf numFmtId="41" fontId="34" fillId="29" borderId="48" xfId="47" applyFont="1" applyFill="1" applyBorder="1" applyAlignment="1">
      <alignment/>
    </xf>
    <xf numFmtId="41" fontId="34" fillId="29" borderId="156" xfId="47" applyFont="1" applyFill="1" applyBorder="1" applyAlignment="1">
      <alignment horizontal="centerContinuous"/>
    </xf>
    <xf numFmtId="41" fontId="34" fillId="29" borderId="156" xfId="47" applyFont="1" applyFill="1" applyBorder="1" applyAlignment="1">
      <alignment/>
    </xf>
    <xf numFmtId="0" fontId="34" fillId="29" borderId="156" xfId="0" applyFont="1" applyFill="1" applyBorder="1" applyAlignment="1">
      <alignment horizontal="centerContinuous"/>
    </xf>
    <xf numFmtId="41" fontId="34" fillId="29" borderId="153" xfId="47" applyFont="1" applyFill="1" applyBorder="1" applyAlignment="1">
      <alignment horizontal="center"/>
    </xf>
    <xf numFmtId="41" fontId="60" fillId="29" borderId="42" xfId="47" applyFont="1" applyFill="1" applyBorder="1" applyAlignment="1">
      <alignment/>
    </xf>
    <xf numFmtId="0" fontId="60" fillId="29" borderId="0" xfId="0" applyFont="1" applyFill="1" applyBorder="1" applyAlignment="1">
      <alignment/>
    </xf>
    <xf numFmtId="41" fontId="60" fillId="29" borderId="15" xfId="47" applyFont="1" applyFill="1" applyBorder="1" applyAlignment="1">
      <alignment/>
    </xf>
    <xf numFmtId="0" fontId="34" fillId="29" borderId="46" xfId="0" applyFont="1" applyFill="1" applyBorder="1" applyAlignment="1">
      <alignment horizontal="centerContinuous"/>
    </xf>
    <xf numFmtId="41" fontId="34" fillId="29" borderId="46" xfId="47" applyFont="1" applyFill="1" applyBorder="1" applyAlignment="1">
      <alignment horizontal="left"/>
    </xf>
    <xf numFmtId="0" fontId="34" fillId="29" borderId="16" xfId="47" applyNumberFormat="1" applyFont="1" applyFill="1" applyBorder="1" applyAlignment="1">
      <alignment horizontal="center"/>
    </xf>
    <xf numFmtId="49" fontId="62" fillId="0" borderId="0" xfId="49" applyNumberFormat="1" applyFont="1" applyFill="1" applyAlignment="1">
      <alignment horizontal="left"/>
      <protection/>
    </xf>
    <xf numFmtId="41" fontId="34" fillId="0" borderId="0" xfId="49" applyFont="1" applyAlignment="1">
      <alignment horizontal="centerContinuous"/>
      <protection/>
    </xf>
    <xf numFmtId="41" fontId="34" fillId="0" borderId="0" xfId="49" applyFont="1" applyFill="1" applyAlignment="1">
      <alignment horizontal="centerContinuous"/>
      <protection/>
    </xf>
    <xf numFmtId="41" fontId="34" fillId="29" borderId="0" xfId="49" applyFont="1" applyFill="1" applyAlignment="1">
      <alignment/>
      <protection/>
    </xf>
    <xf numFmtId="41" fontId="34" fillId="29" borderId="0" xfId="49" applyFont="1" applyFill="1" applyAlignment="1">
      <alignment horizontal="centerContinuous"/>
      <protection/>
    </xf>
    <xf numFmtId="41" fontId="60" fillId="0" borderId="0" xfId="49" applyFont="1">
      <alignment/>
      <protection/>
    </xf>
    <xf numFmtId="41" fontId="60" fillId="0" borderId="0" xfId="49" applyFont="1" applyFill="1">
      <alignment/>
      <protection/>
    </xf>
    <xf numFmtId="41" fontId="63" fillId="0" borderId="0" xfId="49" applyFont="1" applyAlignment="1" quotePrefix="1">
      <alignment horizontal="left"/>
      <protection/>
    </xf>
    <xf numFmtId="41" fontId="63" fillId="0" borderId="0" xfId="49" applyFont="1">
      <alignment/>
      <protection/>
    </xf>
    <xf numFmtId="41" fontId="63" fillId="0" borderId="0" xfId="49" applyFont="1" applyFill="1" quotePrefix="1">
      <alignment/>
      <protection/>
    </xf>
    <xf numFmtId="41" fontId="63" fillId="0" borderId="0" xfId="49" applyFont="1" applyFill="1">
      <alignment/>
      <protection/>
    </xf>
    <xf numFmtId="41" fontId="63" fillId="0" borderId="0" xfId="49" applyFont="1" applyFill="1" applyAlignment="1" quotePrefix="1">
      <alignment horizontal="left"/>
      <protection/>
    </xf>
    <xf numFmtId="41" fontId="64" fillId="0" borderId="0" xfId="49" applyFont="1">
      <alignment/>
      <protection/>
    </xf>
    <xf numFmtId="41" fontId="63" fillId="0" borderId="0" xfId="49" applyFont="1" applyAlignment="1">
      <alignment horizontal="left"/>
      <protection/>
    </xf>
    <xf numFmtId="41" fontId="65" fillId="0" borderId="0" xfId="49" applyFont="1">
      <alignment/>
      <protection/>
    </xf>
    <xf numFmtId="41" fontId="7" fillId="0" borderId="0" xfId="49" applyFont="1" applyAlignment="1" quotePrefix="1">
      <alignment horizontal="left"/>
      <protection/>
    </xf>
    <xf numFmtId="43" fontId="68" fillId="0" borderId="15" xfId="47" applyNumberFormat="1" applyFont="1" applyBorder="1" applyAlignment="1">
      <alignment/>
    </xf>
    <xf numFmtId="43" fontId="50" fillId="0" borderId="14" xfId="47" applyNumberFormat="1" applyFont="1" applyBorder="1" applyAlignment="1">
      <alignment/>
    </xf>
    <xf numFmtId="43" fontId="50" fillId="0" borderId="99" xfId="47" applyNumberFormat="1" applyFont="1" applyBorder="1" applyAlignment="1">
      <alignment/>
    </xf>
    <xf numFmtId="43" fontId="68" fillId="0" borderId="0" xfId="47" applyNumberFormat="1" applyFont="1" applyBorder="1" applyAlignment="1">
      <alignment/>
    </xf>
    <xf numFmtId="43" fontId="50" fillId="0" borderId="157" xfId="47" applyNumberFormat="1" applyFont="1" applyBorder="1" applyAlignment="1">
      <alignment/>
    </xf>
    <xf numFmtId="43" fontId="50" fillId="0" borderId="110" xfId="47" applyNumberFormat="1" applyFont="1" applyBorder="1" applyAlignment="1">
      <alignment/>
    </xf>
    <xf numFmtId="43" fontId="50" fillId="0" borderId="109" xfId="47" applyNumberFormat="1" applyFont="1" applyBorder="1" applyAlignment="1">
      <alignment/>
    </xf>
    <xf numFmtId="43" fontId="68" fillId="0" borderId="18" xfId="47" applyNumberFormat="1" applyFont="1" applyBorder="1" applyAlignment="1">
      <alignment/>
    </xf>
    <xf numFmtId="43" fontId="50" fillId="4" borderId="19" xfId="47" applyNumberFormat="1" applyFont="1" applyFill="1" applyBorder="1" applyAlignment="1">
      <alignment/>
    </xf>
    <xf numFmtId="198" fontId="15" fillId="0" borderId="45" xfId="49" applyNumberFormat="1" applyFont="1" applyFill="1" applyBorder="1">
      <alignment/>
      <protection/>
    </xf>
    <xf numFmtId="43" fontId="6" fillId="25" borderId="18" xfId="49" applyNumberFormat="1" applyFont="1" applyFill="1" applyBorder="1">
      <alignment/>
      <protection/>
    </xf>
    <xf numFmtId="41" fontId="1" fillId="16" borderId="30" xfId="49" applyFont="1" applyFill="1" applyBorder="1" applyAlignment="1">
      <alignment horizontal="center"/>
      <protection/>
    </xf>
    <xf numFmtId="41" fontId="1" fillId="16" borderId="87" xfId="49" applyFont="1" applyFill="1" applyBorder="1" applyAlignment="1">
      <alignment horizontal="center"/>
      <protection/>
    </xf>
    <xf numFmtId="41" fontId="9" fillId="0" borderId="30" xfId="49" applyFont="1" applyBorder="1">
      <alignment/>
      <protection/>
    </xf>
    <xf numFmtId="43" fontId="29" fillId="0" borderId="30" xfId="49" applyNumberFormat="1" applyFont="1" applyBorder="1">
      <alignment/>
      <protection/>
    </xf>
    <xf numFmtId="43" fontId="30" fillId="0" borderId="30" xfId="49" applyNumberFormat="1" applyFont="1" applyBorder="1">
      <alignment/>
      <protection/>
    </xf>
    <xf numFmtId="43" fontId="30" fillId="0" borderId="31" xfId="49" applyNumberFormat="1" applyFont="1" applyBorder="1">
      <alignment/>
      <protection/>
    </xf>
    <xf numFmtId="43" fontId="29" fillId="0" borderId="30" xfId="49" applyNumberFormat="1" applyFont="1" applyFill="1" applyBorder="1">
      <alignment/>
      <protection/>
    </xf>
    <xf numFmtId="43" fontId="30" fillId="0" borderId="30" xfId="49" applyNumberFormat="1" applyFont="1" applyFill="1" applyBorder="1">
      <alignment/>
      <protection/>
    </xf>
    <xf numFmtId="43" fontId="30" fillId="0" borderId="87" xfId="49" applyNumberFormat="1" applyFont="1" applyFill="1" applyBorder="1">
      <alignment/>
      <protection/>
    </xf>
    <xf numFmtId="41" fontId="4" fillId="16" borderId="158" xfId="49" applyFill="1" applyBorder="1">
      <alignment/>
      <protection/>
    </xf>
    <xf numFmtId="43" fontId="29" fillId="0" borderId="159" xfId="49" applyNumberFormat="1" applyFont="1" applyBorder="1">
      <alignment/>
      <protection/>
    </xf>
    <xf numFmtId="43" fontId="30" fillId="0" borderId="88" xfId="49" applyNumberFormat="1" applyFont="1" applyFill="1" applyBorder="1">
      <alignment/>
      <protection/>
    </xf>
    <xf numFmtId="43" fontId="30" fillId="0" borderId="159" xfId="49" applyNumberFormat="1" applyFont="1" applyBorder="1">
      <alignment/>
      <protection/>
    </xf>
    <xf numFmtId="43" fontId="30" fillId="0" borderId="160" xfId="49" applyNumberFormat="1" applyFont="1" applyFill="1" applyBorder="1">
      <alignment/>
      <protection/>
    </xf>
    <xf numFmtId="43" fontId="30" fillId="0" borderId="41" xfId="49" applyNumberFormat="1" applyFont="1" applyBorder="1">
      <alignment/>
      <protection/>
    </xf>
    <xf numFmtId="43" fontId="30" fillId="0" borderId="13" xfId="49" applyNumberFormat="1" applyFont="1" applyBorder="1">
      <alignment/>
      <protection/>
    </xf>
    <xf numFmtId="43" fontId="30" fillId="0" borderId="14" xfId="49" applyNumberFormat="1" applyFont="1" applyBorder="1">
      <alignment/>
      <protection/>
    </xf>
    <xf numFmtId="43" fontId="48" fillId="0" borderId="33" xfId="49" applyNumberFormat="1" applyFont="1" applyFill="1" applyBorder="1">
      <alignment/>
      <protection/>
    </xf>
    <xf numFmtId="198" fontId="15" fillId="0" borderId="88" xfId="49" applyNumberFormat="1" applyFont="1" applyFill="1" applyBorder="1">
      <alignment/>
      <protection/>
    </xf>
    <xf numFmtId="43" fontId="48" fillId="0" borderId="13" xfId="49" applyNumberFormat="1" applyFont="1" applyFill="1" applyBorder="1">
      <alignment/>
      <protection/>
    </xf>
    <xf numFmtId="43" fontId="30" fillId="0" borderId="51" xfId="49" applyNumberFormat="1" applyFont="1" applyBorder="1">
      <alignment/>
      <protection/>
    </xf>
    <xf numFmtId="43" fontId="30" fillId="0" borderId="33" xfId="49" applyNumberFormat="1" applyFont="1" applyFill="1" applyBorder="1">
      <alignment/>
      <protection/>
    </xf>
    <xf numFmtId="43" fontId="30" fillId="0" borderId="19" xfId="49" applyNumberFormat="1" applyFont="1" applyBorder="1">
      <alignment/>
      <protection/>
    </xf>
    <xf numFmtId="43" fontId="30" fillId="0" borderId="19" xfId="49" applyNumberFormat="1" applyFont="1" applyFill="1" applyBorder="1">
      <alignment/>
      <protection/>
    </xf>
    <xf numFmtId="0" fontId="53" fillId="34" borderId="0" xfId="0" applyNumberFormat="1" applyFont="1" applyFill="1" applyBorder="1" applyAlignment="1">
      <alignment horizontal="left"/>
    </xf>
    <xf numFmtId="41" fontId="37" fillId="22" borderId="0" xfId="47" applyFont="1" applyFill="1" applyAlignment="1">
      <alignment horizontal="right"/>
    </xf>
    <xf numFmtId="41" fontId="37" fillId="22" borderId="0" xfId="47" applyFont="1" applyFill="1" applyAlignment="1">
      <alignment horizontal="left"/>
    </xf>
    <xf numFmtId="49" fontId="37" fillId="22" borderId="0" xfId="47" applyNumberFormat="1" applyFont="1" applyFill="1" applyAlignment="1">
      <alignment horizontal="left"/>
    </xf>
    <xf numFmtId="49" fontId="10" fillId="0" borderId="0" xfId="0" applyNumberFormat="1" applyFont="1" applyAlignment="1">
      <alignment/>
    </xf>
    <xf numFmtId="4" fontId="10" fillId="0" borderId="0" xfId="0" applyNumberFormat="1" applyFont="1" applyAlignment="1">
      <alignment/>
    </xf>
    <xf numFmtId="0" fontId="69" fillId="0" borderId="0" xfId="0" applyFont="1" applyAlignment="1">
      <alignment/>
    </xf>
    <xf numFmtId="4" fontId="69" fillId="0" borderId="0" xfId="0" applyNumberFormat="1" applyFont="1" applyAlignment="1">
      <alignment/>
    </xf>
    <xf numFmtId="4" fontId="69" fillId="0" borderId="0" xfId="0" applyNumberFormat="1" applyFont="1" applyAlignment="1">
      <alignment wrapText="1"/>
    </xf>
    <xf numFmtId="4" fontId="9" fillId="0" borderId="0" xfId="0" applyNumberFormat="1" applyFont="1" applyAlignment="1">
      <alignment/>
    </xf>
    <xf numFmtId="0" fontId="69" fillId="0" borderId="0" xfId="0" applyFont="1" applyAlignment="1">
      <alignment wrapText="1"/>
    </xf>
    <xf numFmtId="41" fontId="4" fillId="0" borderId="15" xfId="47" applyFont="1" applyBorder="1" applyAlignment="1">
      <alignment/>
    </xf>
    <xf numFmtId="41" fontId="4" fillId="0" borderId="15" xfId="47" applyFont="1" applyFill="1" applyBorder="1" applyAlignment="1">
      <alignment/>
    </xf>
    <xf numFmtId="43" fontId="4" fillId="0" borderId="23" xfId="47" applyNumberFormat="1" applyFont="1" applyBorder="1" applyAlignment="1">
      <alignment/>
    </xf>
    <xf numFmtId="43" fontId="4" fillId="0" borderId="23" xfId="47" applyNumberFormat="1" applyFont="1" applyFill="1" applyBorder="1" applyAlignment="1">
      <alignment/>
    </xf>
    <xf numFmtId="43" fontId="4" fillId="16" borderId="15" xfId="47" applyNumberFormat="1" applyFont="1" applyFill="1" applyBorder="1" applyAlignment="1">
      <alignment/>
    </xf>
    <xf numFmtId="43" fontId="4" fillId="16" borderId="23" xfId="47" applyNumberFormat="1" applyFont="1" applyFill="1" applyBorder="1" applyAlignment="1">
      <alignment/>
    </xf>
    <xf numFmtId="43" fontId="4" fillId="0" borderId="18" xfId="47" applyNumberFormat="1" applyFont="1" applyFill="1" applyBorder="1" applyAlignment="1">
      <alignment/>
    </xf>
    <xf numFmtId="43" fontId="6" fillId="0" borderId="0" xfId="45" applyFont="1" applyAlignment="1">
      <alignment horizontal="centerContinuous"/>
    </xf>
    <xf numFmtId="43" fontId="6" fillId="0" borderId="0" xfId="45" applyFont="1" applyFill="1" applyAlignment="1">
      <alignment horizontal="centerContinuous"/>
    </xf>
    <xf numFmtId="43" fontId="4" fillId="0" borderId="0" xfId="45" applyFont="1" applyAlignment="1">
      <alignment/>
    </xf>
    <xf numFmtId="43" fontId="4" fillId="0" borderId="0" xfId="45" applyFont="1" applyFill="1" applyBorder="1" applyAlignment="1">
      <alignment/>
    </xf>
    <xf numFmtId="43" fontId="1" fillId="0" borderId="0" xfId="45" applyFont="1" applyFill="1" applyBorder="1" applyAlignment="1">
      <alignment horizontal="center"/>
    </xf>
    <xf numFmtId="43" fontId="9" fillId="0" borderId="0" xfId="45" applyFont="1" applyBorder="1" applyAlignment="1">
      <alignment/>
    </xf>
    <xf numFmtId="43" fontId="6" fillId="0" borderId="0" xfId="45" applyFont="1" applyBorder="1" applyAlignment="1">
      <alignment/>
    </xf>
    <xf numFmtId="43" fontId="7" fillId="0" borderId="0" xfId="45" applyFont="1" applyBorder="1" applyAlignment="1">
      <alignment/>
    </xf>
    <xf numFmtId="43" fontId="6" fillId="0" borderId="0" xfId="45" applyFont="1" applyFill="1" applyBorder="1" applyAlignment="1">
      <alignment/>
    </xf>
    <xf numFmtId="43" fontId="6" fillId="24" borderId="0" xfId="45" applyFont="1" applyFill="1" applyBorder="1" applyAlignment="1">
      <alignment/>
    </xf>
    <xf numFmtId="43" fontId="6" fillId="0" borderId="0" xfId="45" applyFont="1" applyAlignment="1">
      <alignment/>
    </xf>
    <xf numFmtId="43" fontId="6" fillId="0" borderId="0" xfId="45" applyFont="1" applyFill="1" applyBorder="1" applyAlignment="1">
      <alignment horizontal="center"/>
    </xf>
    <xf numFmtId="43" fontId="14" fillId="0" borderId="0" xfId="45" applyFont="1" applyFill="1" applyBorder="1" applyAlignment="1">
      <alignment/>
    </xf>
    <xf numFmtId="43" fontId="15" fillId="0" borderId="0" xfId="45" applyFont="1" applyAlignment="1">
      <alignment/>
    </xf>
    <xf numFmtId="43" fontId="9" fillId="0" borderId="0" xfId="45" applyFont="1" applyAlignment="1">
      <alignment/>
    </xf>
    <xf numFmtId="43" fontId="6" fillId="15" borderId="23" xfId="49" applyNumberFormat="1" applyFont="1" applyFill="1" applyBorder="1">
      <alignment/>
      <protection/>
    </xf>
    <xf numFmtId="43" fontId="6" fillId="0" borderId="15" xfId="49" applyNumberFormat="1" applyFont="1" applyFill="1" applyBorder="1">
      <alignment/>
      <protection/>
    </xf>
    <xf numFmtId="194" fontId="6" fillId="0" borderId="15" xfId="49" applyNumberFormat="1" applyFont="1" applyBorder="1">
      <alignment/>
      <protection/>
    </xf>
    <xf numFmtId="43" fontId="4" fillId="0" borderId="0" xfId="47" applyNumberFormat="1" applyFont="1" applyAlignment="1">
      <alignment horizontal="center"/>
    </xf>
    <xf numFmtId="41" fontId="0" fillId="0" borderId="15" xfId="47" applyFont="1" applyBorder="1" applyAlignment="1">
      <alignment horizontal="center"/>
    </xf>
    <xf numFmtId="43" fontId="0" fillId="0" borderId="15" xfId="47" applyNumberFormat="1" applyFont="1" applyBorder="1" applyAlignment="1">
      <alignment horizontal="center"/>
    </xf>
    <xf numFmtId="43" fontId="0" fillId="0" borderId="23" xfId="47" applyNumberFormat="1" applyFont="1" applyBorder="1" applyAlignment="1" quotePrefix="1">
      <alignment horizontal="center"/>
    </xf>
    <xf numFmtId="43" fontId="0" fillId="0" borderId="23" xfId="47" applyNumberFormat="1" applyFont="1" applyBorder="1" applyAlignment="1">
      <alignment horizontal="center"/>
    </xf>
    <xf numFmtId="43" fontId="0" fillId="0" borderId="18" xfId="47" applyNumberFormat="1" applyFont="1" applyFill="1" applyBorder="1" applyAlignment="1">
      <alignment horizontal="center"/>
    </xf>
    <xf numFmtId="43" fontId="0" fillId="0" borderId="153" xfId="47" applyNumberFormat="1" applyFont="1" applyBorder="1" applyAlignment="1" quotePrefix="1">
      <alignment horizontal="center"/>
    </xf>
    <xf numFmtId="43" fontId="0" fillId="0" borderId="153" xfId="47" applyNumberFormat="1" applyFont="1" applyBorder="1" applyAlignment="1">
      <alignment horizontal="center"/>
    </xf>
    <xf numFmtId="43" fontId="0" fillId="0" borderId="18" xfId="47" applyNumberFormat="1" applyFont="1" applyBorder="1" applyAlignment="1">
      <alignment horizontal="center"/>
    </xf>
    <xf numFmtId="43" fontId="0" fillId="0" borderId="109" xfId="47" applyNumberFormat="1" applyFont="1" applyBorder="1" applyAlignment="1">
      <alignment horizontal="center"/>
    </xf>
    <xf numFmtId="43" fontId="0" fillId="0" borderId="16" xfId="47" applyNumberFormat="1" applyFont="1" applyBorder="1" applyAlignment="1">
      <alignment horizontal="center"/>
    </xf>
    <xf numFmtId="43" fontId="0" fillId="0" borderId="16" xfId="47" applyNumberFormat="1" applyFont="1" applyBorder="1" applyAlignment="1" quotePrefix="1">
      <alignment horizontal="center"/>
    </xf>
    <xf numFmtId="43" fontId="0" fillId="0" borderId="11" xfId="47" applyNumberFormat="1" applyFont="1" applyBorder="1" applyAlignment="1">
      <alignment horizontal="center"/>
    </xf>
    <xf numFmtId="43" fontId="0" fillId="0" borderId="109" xfId="47" applyNumberFormat="1" applyFont="1" applyBorder="1" applyAlignment="1" quotePrefix="1">
      <alignment horizontal="center"/>
    </xf>
    <xf numFmtId="43" fontId="0" fillId="0" borderId="15" xfId="47" applyNumberFormat="1" applyFont="1" applyBorder="1" applyAlignment="1" quotePrefix="1">
      <alignment horizontal="left"/>
    </xf>
    <xf numFmtId="43" fontId="0" fillId="0" borderId="15" xfId="47" applyNumberFormat="1" applyFont="1" applyBorder="1" applyAlignment="1" quotePrefix="1">
      <alignment horizontal="center"/>
    </xf>
    <xf numFmtId="43" fontId="0" fillId="0" borderId="154" xfId="47" applyNumberFormat="1" applyFont="1" applyBorder="1" applyAlignment="1" quotePrefix="1">
      <alignment horizontal="center"/>
    </xf>
    <xf numFmtId="43" fontId="0" fillId="0" borderId="154" xfId="47" applyNumberFormat="1" applyFont="1" applyBorder="1" applyAlignment="1">
      <alignment horizontal="center"/>
    </xf>
    <xf numFmtId="43" fontId="1" fillId="0" borderId="23" xfId="47" applyNumberFormat="1" applyFont="1" applyBorder="1" applyAlignment="1" quotePrefix="1">
      <alignment horizontal="center"/>
    </xf>
    <xf numFmtId="43" fontId="1" fillId="0" borderId="23" xfId="47" applyNumberFormat="1" applyFont="1" applyBorder="1" applyAlignment="1">
      <alignment horizontal="center"/>
    </xf>
    <xf numFmtId="43" fontId="0" fillId="0" borderId="15" xfId="47" applyNumberFormat="1" applyFont="1" applyBorder="1" applyAlignment="1">
      <alignment horizontal="centerContinuous"/>
    </xf>
    <xf numFmtId="43" fontId="0" fillId="0" borderId="16" xfId="47" applyNumberFormat="1" applyFont="1" applyBorder="1" applyAlignment="1">
      <alignment/>
    </xf>
    <xf numFmtId="43" fontId="0" fillId="16" borderId="15" xfId="47" applyNumberFormat="1" applyFont="1" applyFill="1" applyBorder="1" applyAlignment="1">
      <alignment horizontal="center"/>
    </xf>
    <xf numFmtId="43" fontId="0" fillId="0" borderId="29" xfId="47" applyNumberFormat="1" applyFont="1" applyBorder="1" applyAlignment="1">
      <alignment horizontal="center"/>
    </xf>
    <xf numFmtId="43" fontId="0" fillId="0" borderId="29" xfId="47" applyNumberFormat="1" applyFont="1" applyBorder="1" applyAlignment="1" quotePrefix="1">
      <alignment horizontal="center"/>
    </xf>
    <xf numFmtId="43" fontId="0" fillId="16" borderId="15" xfId="47" applyNumberFormat="1" applyFont="1" applyFill="1" applyBorder="1" applyAlignment="1" quotePrefix="1">
      <alignment horizontal="center"/>
    </xf>
    <xf numFmtId="43" fontId="0" fillId="16" borderId="18" xfId="47" applyNumberFormat="1" applyFont="1" applyFill="1" applyBorder="1" applyAlignment="1">
      <alignment horizontal="center"/>
    </xf>
    <xf numFmtId="43" fontId="10" fillId="29" borderId="0" xfId="45" applyFont="1" applyFill="1" applyAlignment="1">
      <alignment/>
    </xf>
    <xf numFmtId="43" fontId="10" fillId="10" borderId="0" xfId="45" applyFont="1" applyFill="1" applyAlignment="1">
      <alignment/>
    </xf>
    <xf numFmtId="1" fontId="10" fillId="29" borderId="99" xfId="0" applyNumberFormat="1" applyFont="1" applyFill="1" applyBorder="1" applyAlignment="1">
      <alignment horizontal="center" vertical="top"/>
    </xf>
    <xf numFmtId="1" fontId="0" fillId="29" borderId="99" xfId="0" applyNumberFormat="1" applyFill="1" applyBorder="1" applyAlignment="1">
      <alignment vertical="top"/>
    </xf>
    <xf numFmtId="0" fontId="23" fillId="0" borderId="52" xfId="0" applyFont="1" applyFill="1" applyBorder="1" applyAlignment="1">
      <alignment horizontal="center" vertical="center" wrapText="1"/>
    </xf>
    <xf numFmtId="4" fontId="26" fillId="0" borderId="52" xfId="0" applyNumberFormat="1" applyFont="1" applyFill="1" applyBorder="1" applyAlignment="1">
      <alignment/>
    </xf>
    <xf numFmtId="49" fontId="0" fillId="0" borderId="0" xfId="0" applyNumberFormat="1" applyAlignment="1">
      <alignment/>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4" fontId="26" fillId="0" borderId="0" xfId="0" applyNumberFormat="1" applyFont="1" applyFill="1" applyBorder="1" applyAlignment="1">
      <alignment/>
    </xf>
    <xf numFmtId="4" fontId="26" fillId="0" borderId="0" xfId="47" applyNumberFormat="1" applyFont="1" applyFill="1" applyBorder="1" applyAlignment="1">
      <alignment/>
    </xf>
    <xf numFmtId="4" fontId="26" fillId="3" borderId="0" xfId="0" applyNumberFormat="1" applyFont="1" applyFill="1" applyBorder="1" applyAlignment="1">
      <alignment/>
    </xf>
    <xf numFmtId="0" fontId="0" fillId="3" borderId="0" xfId="0" applyFill="1" applyAlignment="1">
      <alignment/>
    </xf>
    <xf numFmtId="43" fontId="7" fillId="0" borderId="0" xfId="45" applyFont="1" applyAlignment="1">
      <alignment/>
    </xf>
    <xf numFmtId="43" fontId="4" fillId="0" borderId="0" xfId="45" applyFont="1" applyFill="1" applyAlignment="1">
      <alignment/>
    </xf>
    <xf numFmtId="43" fontId="0" fillId="7" borderId="0" xfId="45" applyFont="1" applyFill="1" applyAlignment="1">
      <alignment/>
    </xf>
    <xf numFmtId="43" fontId="6" fillId="0" borderId="0" xfId="45" applyFont="1" applyBorder="1" applyAlignment="1" applyProtection="1">
      <alignment/>
      <protection locked="0"/>
    </xf>
    <xf numFmtId="41" fontId="9" fillId="0" borderId="0" xfId="49" applyFont="1" applyProtection="1">
      <alignment/>
      <protection locked="0"/>
    </xf>
    <xf numFmtId="43" fontId="7" fillId="0" borderId="0" xfId="45" applyFont="1" applyBorder="1" applyAlignment="1" applyProtection="1">
      <alignment/>
      <protection locked="0"/>
    </xf>
    <xf numFmtId="43" fontId="6" fillId="4" borderId="0" xfId="45" applyFont="1" applyFill="1" applyBorder="1" applyAlignment="1" applyProtection="1">
      <alignment/>
      <protection locked="0"/>
    </xf>
    <xf numFmtId="43" fontId="9" fillId="0" borderId="0" xfId="45" applyFont="1" applyAlignment="1" applyProtection="1">
      <alignment/>
      <protection locked="0"/>
    </xf>
    <xf numFmtId="43" fontId="0" fillId="0" borderId="0" xfId="45" applyFont="1" applyAlignment="1" applyProtection="1">
      <alignment/>
      <protection locked="0"/>
    </xf>
    <xf numFmtId="43" fontId="6" fillId="25" borderId="0" xfId="45" applyFont="1" applyFill="1" applyBorder="1" applyAlignment="1" applyProtection="1">
      <alignment/>
      <protection locked="0"/>
    </xf>
    <xf numFmtId="43" fontId="9" fillId="4" borderId="0" xfId="45" applyFont="1" applyFill="1" applyAlignment="1">
      <alignment/>
    </xf>
    <xf numFmtId="41" fontId="9" fillId="4" borderId="0" xfId="49" applyFont="1" applyFill="1">
      <alignment/>
      <protection/>
    </xf>
    <xf numFmtId="43" fontId="9" fillId="5" borderId="0" xfId="45" applyFont="1" applyFill="1" applyAlignment="1">
      <alignment/>
    </xf>
    <xf numFmtId="41" fontId="9" fillId="5" borderId="0" xfId="49" applyFont="1" applyFill="1">
      <alignment/>
      <protection/>
    </xf>
    <xf numFmtId="43" fontId="9" fillId="0" borderId="0" xfId="45" applyFont="1" applyFill="1" applyAlignment="1">
      <alignment/>
    </xf>
    <xf numFmtId="4" fontId="9" fillId="19" borderId="0" xfId="0" applyNumberFormat="1" applyFont="1" applyFill="1" applyAlignment="1">
      <alignment/>
    </xf>
    <xf numFmtId="4" fontId="0" fillId="19" borderId="0" xfId="0" applyNumberFormat="1" applyFill="1" applyAlignment="1">
      <alignment/>
    </xf>
    <xf numFmtId="41" fontId="6" fillId="0" borderId="0" xfId="49" applyFont="1" applyFill="1" applyAlignment="1">
      <alignment wrapText="1"/>
      <protection/>
    </xf>
    <xf numFmtId="41" fontId="9" fillId="0" borderId="0" xfId="49" applyFont="1" applyAlignment="1">
      <alignment horizontal="center" wrapText="1"/>
      <protection/>
    </xf>
    <xf numFmtId="43" fontId="0" fillId="0" borderId="21" xfId="45" applyFont="1" applyBorder="1" applyAlignment="1">
      <alignment/>
    </xf>
    <xf numFmtId="43" fontId="0" fillId="0" borderId="22" xfId="45" applyFont="1" applyBorder="1" applyAlignment="1">
      <alignment/>
    </xf>
    <xf numFmtId="43" fontId="0" fillId="16" borderId="21" xfId="45" applyFont="1" applyFill="1" applyBorder="1" applyAlignment="1">
      <alignment/>
    </xf>
    <xf numFmtId="43" fontId="1" fillId="0" borderId="22" xfId="45" applyFont="1" applyBorder="1" applyAlignment="1">
      <alignment/>
    </xf>
    <xf numFmtId="0" fontId="72" fillId="8" borderId="99" xfId="0" applyFont="1" applyFill="1" applyBorder="1" applyAlignment="1">
      <alignment/>
    </xf>
    <xf numFmtId="0" fontId="72" fillId="8" borderId="99" xfId="0" applyFont="1" applyFill="1" applyBorder="1" applyAlignment="1">
      <alignment wrapText="1"/>
    </xf>
    <xf numFmtId="43" fontId="0" fillId="0" borderId="99" xfId="0" applyNumberFormat="1" applyBorder="1" applyAlignment="1">
      <alignment/>
    </xf>
    <xf numFmtId="0" fontId="0" fillId="0" borderId="161" xfId="0" applyBorder="1" applyAlignment="1">
      <alignment/>
    </xf>
    <xf numFmtId="0" fontId="73" fillId="0" borderId="99" xfId="0" applyFont="1" applyBorder="1" applyAlignment="1">
      <alignment/>
    </xf>
    <xf numFmtId="0" fontId="0" fillId="7" borderId="162" xfId="0" applyFill="1" applyBorder="1" applyAlignment="1">
      <alignment/>
    </xf>
    <xf numFmtId="0" fontId="0" fillId="4" borderId="163" xfId="0" applyFill="1" applyBorder="1" applyAlignment="1">
      <alignment/>
    </xf>
    <xf numFmtId="43" fontId="74" fillId="0" borderId="0" xfId="45" applyFont="1" applyFill="1" applyAlignment="1">
      <alignment/>
    </xf>
    <xf numFmtId="41" fontId="74" fillId="0" borderId="0" xfId="49" applyFont="1" applyFill="1">
      <alignment/>
      <protection/>
    </xf>
    <xf numFmtId="41" fontId="75" fillId="0" borderId="0" xfId="49" applyFont="1" applyFill="1">
      <alignment/>
      <protection/>
    </xf>
    <xf numFmtId="43" fontId="1" fillId="0" borderId="0" xfId="45" applyFont="1" applyAlignment="1">
      <alignment/>
    </xf>
    <xf numFmtId="41" fontId="76" fillId="0" borderId="0" xfId="49" applyFont="1">
      <alignment/>
      <protection/>
    </xf>
    <xf numFmtId="43" fontId="4" fillId="0" borderId="0" xfId="45" applyFont="1" applyAlignment="1">
      <alignment horizontal="center"/>
    </xf>
    <xf numFmtId="43" fontId="4" fillId="0" borderId="0" xfId="45" applyFont="1" applyAlignment="1">
      <alignment horizontal="right"/>
    </xf>
    <xf numFmtId="43" fontId="0" fillId="4" borderId="0" xfId="45" applyFont="1" applyFill="1" applyAlignment="1" applyProtection="1">
      <alignment/>
      <protection locked="0"/>
    </xf>
    <xf numFmtId="43" fontId="9" fillId="29" borderId="0" xfId="45" applyFont="1" applyFill="1" applyAlignment="1" applyProtection="1">
      <alignment/>
      <protection locked="0"/>
    </xf>
    <xf numFmtId="43" fontId="0" fillId="0" borderId="0" xfId="45" applyFont="1" applyAlignment="1">
      <alignment/>
    </xf>
    <xf numFmtId="43" fontId="10" fillId="0" borderId="0" xfId="45" applyFont="1" applyAlignment="1">
      <alignment/>
    </xf>
    <xf numFmtId="43" fontId="10" fillId="0" borderId="0" xfId="45" applyFont="1" applyAlignment="1" applyProtection="1">
      <alignment/>
      <protection locked="0"/>
    </xf>
    <xf numFmtId="43" fontId="30" fillId="0" borderId="14" xfId="49" applyNumberFormat="1" applyFont="1" applyFill="1" applyBorder="1">
      <alignment/>
      <protection/>
    </xf>
    <xf numFmtId="43" fontId="30" fillId="0" borderId="51" xfId="49" applyNumberFormat="1" applyFont="1" applyFill="1" applyBorder="1">
      <alignment/>
      <protection/>
    </xf>
    <xf numFmtId="43" fontId="30" fillId="0" borderId="49" xfId="49" applyNumberFormat="1" applyFont="1" applyFill="1" applyBorder="1">
      <alignment/>
      <protection/>
    </xf>
    <xf numFmtId="0" fontId="57" fillId="0" borderId="113" xfId="0" applyFont="1" applyBorder="1" applyAlignment="1">
      <alignment/>
    </xf>
    <xf numFmtId="0" fontId="57" fillId="0" borderId="110" xfId="0" applyFont="1" applyBorder="1" applyAlignment="1">
      <alignment/>
    </xf>
    <xf numFmtId="0" fontId="0" fillId="29" borderId="0" xfId="0" applyFill="1" applyAlignment="1">
      <alignment/>
    </xf>
    <xf numFmtId="41" fontId="34" fillId="29" borderId="161" xfId="47" applyFont="1" applyFill="1" applyBorder="1" applyAlignment="1">
      <alignment horizontal="center"/>
    </xf>
    <xf numFmtId="0" fontId="0" fillId="0" borderId="46" xfId="0" applyBorder="1" applyAlignment="1">
      <alignment horizontal="center"/>
    </xf>
    <xf numFmtId="43" fontId="0" fillId="0" borderId="99" xfId="0" applyNumberFormat="1" applyBorder="1" applyAlignment="1">
      <alignment/>
    </xf>
    <xf numFmtId="43" fontId="0" fillId="0" borderId="143" xfId="0" applyNumberFormat="1" applyBorder="1" applyAlignment="1">
      <alignment/>
    </xf>
    <xf numFmtId="43" fontId="0" fillId="0" borderId="97" xfId="0" applyNumberFormat="1" applyBorder="1" applyAlignment="1">
      <alignment/>
    </xf>
    <xf numFmtId="43" fontId="0" fillId="0" borderId="80" xfId="0" applyNumberFormat="1" applyBorder="1" applyAlignment="1">
      <alignment/>
    </xf>
    <xf numFmtId="43" fontId="0" fillId="0" borderId="42" xfId="0" applyNumberFormat="1" applyBorder="1" applyAlignment="1">
      <alignment/>
    </xf>
    <xf numFmtId="43" fontId="0" fillId="0" borderId="81" xfId="0" applyNumberFormat="1" applyBorder="1" applyAlignment="1">
      <alignment/>
    </xf>
    <xf numFmtId="43" fontId="0" fillId="0" borderId="96" xfId="0" applyNumberFormat="1" applyBorder="1" applyAlignment="1">
      <alignment/>
    </xf>
    <xf numFmtId="43" fontId="0" fillId="0" borderId="164" xfId="0" applyNumberFormat="1" applyBorder="1" applyAlignment="1">
      <alignment/>
    </xf>
    <xf numFmtId="43" fontId="0" fillId="0" borderId="90" xfId="0" applyNumberFormat="1" applyBorder="1" applyAlignment="1">
      <alignment/>
    </xf>
    <xf numFmtId="43" fontId="0" fillId="0" borderId="165" xfId="0" applyNumberFormat="1" applyBorder="1" applyAlignment="1">
      <alignment/>
    </xf>
    <xf numFmtId="43" fontId="1" fillId="0" borderId="166" xfId="0" applyNumberFormat="1" applyFont="1" applyBorder="1" applyAlignment="1">
      <alignment/>
    </xf>
    <xf numFmtId="43" fontId="1" fillId="0" borderId="82" xfId="0" applyNumberFormat="1" applyFont="1" applyBorder="1" applyAlignment="1">
      <alignment/>
    </xf>
    <xf numFmtId="0" fontId="0" fillId="0" borderId="156" xfId="0" applyBorder="1" applyAlignment="1">
      <alignment wrapText="1"/>
    </xf>
    <xf numFmtId="0" fontId="0" fillId="0" borderId="156" xfId="0" applyBorder="1" applyAlignment="1">
      <alignment/>
    </xf>
    <xf numFmtId="0" fontId="0" fillId="0" borderId="153" xfId="0" applyBorder="1" applyAlignment="1">
      <alignment/>
    </xf>
    <xf numFmtId="0" fontId="0" fillId="0" borderId="46" xfId="0" applyBorder="1" applyAlignment="1">
      <alignment/>
    </xf>
    <xf numFmtId="0" fontId="0" fillId="0" borderId="16" xfId="0" applyBorder="1" applyAlignment="1">
      <alignment/>
    </xf>
    <xf numFmtId="43" fontId="0" fillId="0" borderId="99" xfId="47" applyNumberFormat="1" applyFont="1" applyBorder="1" applyAlignment="1">
      <alignment vertical="top"/>
    </xf>
    <xf numFmtId="43" fontId="1" fillId="26" borderId="99" xfId="47" applyNumberFormat="1" applyFont="1" applyFill="1" applyBorder="1" applyAlignment="1">
      <alignment/>
    </xf>
    <xf numFmtId="43" fontId="1" fillId="26" borderId="99" xfId="0" applyNumberFormat="1" applyFont="1" applyFill="1" applyBorder="1" applyAlignment="1">
      <alignment/>
    </xf>
    <xf numFmtId="43" fontId="0" fillId="0" borderId="0" xfId="47" applyNumberFormat="1" applyFont="1" applyAlignment="1">
      <alignment/>
    </xf>
    <xf numFmtId="43" fontId="0" fillId="0" borderId="0" xfId="0" applyNumberFormat="1" applyAlignment="1">
      <alignment/>
    </xf>
    <xf numFmtId="0" fontId="1" fillId="0" borderId="0" xfId="0" applyFont="1" applyAlignment="1">
      <alignment horizontal="center"/>
    </xf>
    <xf numFmtId="43" fontId="0" fillId="29" borderId="99" xfId="47" applyNumberFormat="1" applyFont="1" applyFill="1" applyBorder="1" applyAlignment="1">
      <alignment vertical="top"/>
    </xf>
    <xf numFmtId="43" fontId="0" fillId="0" borderId="99" xfId="47" applyNumberFormat="1" applyFont="1" applyBorder="1" applyAlignment="1">
      <alignment/>
    </xf>
    <xf numFmtId="43" fontId="1" fillId="36" borderId="99" xfId="47" applyNumberFormat="1" applyFont="1" applyFill="1" applyBorder="1" applyAlignment="1">
      <alignment/>
    </xf>
    <xf numFmtId="43" fontId="1" fillId="36" borderId="99" xfId="0" applyNumberFormat="1" applyFont="1" applyFill="1" applyBorder="1" applyAlignment="1">
      <alignment/>
    </xf>
    <xf numFmtId="43" fontId="1" fillId="23" borderId="99" xfId="0" applyNumberFormat="1" applyFont="1" applyFill="1" applyBorder="1" applyAlignment="1">
      <alignment/>
    </xf>
    <xf numFmtId="43" fontId="0" fillId="36" borderId="99" xfId="0" applyNumberFormat="1" applyFill="1" applyBorder="1" applyAlignment="1">
      <alignment/>
    </xf>
    <xf numFmtId="43" fontId="0" fillId="0" borderId="126" xfId="0" applyNumberFormat="1" applyBorder="1" applyAlignment="1">
      <alignment/>
    </xf>
    <xf numFmtId="43" fontId="0" fillId="0" borderId="167" xfId="0" applyNumberFormat="1" applyBorder="1" applyAlignment="1">
      <alignment/>
    </xf>
    <xf numFmtId="43" fontId="0" fillId="0" borderId="123" xfId="0" applyNumberFormat="1" applyBorder="1" applyAlignment="1">
      <alignment/>
    </xf>
    <xf numFmtId="43" fontId="0" fillId="0" borderId="168" xfId="0" applyNumberFormat="1" applyBorder="1" applyAlignment="1">
      <alignment/>
    </xf>
    <xf numFmtId="43" fontId="0" fillId="26" borderId="99" xfId="0" applyNumberFormat="1" applyFill="1" applyBorder="1" applyAlignment="1">
      <alignment/>
    </xf>
    <xf numFmtId="43" fontId="0" fillId="22" borderId="99" xfId="0" applyNumberFormat="1" applyFill="1" applyBorder="1" applyAlignment="1">
      <alignment/>
    </xf>
    <xf numFmtId="43" fontId="1" fillId="0" borderId="96" xfId="47" applyNumberFormat="1" applyFont="1" applyBorder="1" applyAlignment="1">
      <alignment/>
    </xf>
    <xf numFmtId="43" fontId="1" fillId="0" borderId="164" xfId="47" applyNumberFormat="1" applyFont="1" applyBorder="1" applyAlignment="1">
      <alignment/>
    </xf>
    <xf numFmtId="0" fontId="0" fillId="0" borderId="108" xfId="0" applyBorder="1" applyAlignment="1">
      <alignment wrapText="1"/>
    </xf>
    <xf numFmtId="0" fontId="0" fillId="0" borderId="110" xfId="0" applyBorder="1" applyAlignment="1">
      <alignment/>
    </xf>
    <xf numFmtId="0" fontId="0" fillId="0" borderId="109" xfId="0" applyBorder="1" applyAlignment="1">
      <alignment/>
    </xf>
    <xf numFmtId="43" fontId="1" fillId="0" borderId="99" xfId="0" applyNumberFormat="1" applyFont="1" applyBorder="1" applyAlignment="1">
      <alignment/>
    </xf>
    <xf numFmtId="43" fontId="0" fillId="8" borderId="99" xfId="0" applyNumberFormat="1" applyFill="1" applyBorder="1" applyAlignment="1">
      <alignment/>
    </xf>
    <xf numFmtId="43" fontId="0" fillId="35" borderId="99" xfId="0" applyNumberFormat="1" applyFill="1" applyBorder="1" applyAlignment="1">
      <alignment/>
    </xf>
    <xf numFmtId="43" fontId="1" fillId="22" borderId="99" xfId="0" applyNumberFormat="1" applyFont="1" applyFill="1" applyBorder="1" applyAlignment="1">
      <alignment/>
    </xf>
    <xf numFmtId="4" fontId="10" fillId="0" borderId="0" xfId="0" applyNumberFormat="1" applyFont="1" applyAlignment="1">
      <alignment horizont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Migliaia (0)_Foglio1" xfId="46"/>
    <cellStyle name="Comma [0]" xfId="47"/>
    <cellStyle name="Neutrale" xfId="48"/>
    <cellStyle name="Normale_SermoSim"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Foglio1"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distribuzione patrimonio mobiliare al 31.12.2014</a:t>
            </a:r>
          </a:p>
        </c:rich>
      </c:tx>
      <c:layout>
        <c:manualLayout>
          <c:xMode val="factor"/>
          <c:yMode val="factor"/>
          <c:x val="0.00175"/>
          <c:y val="0"/>
        </c:manualLayout>
      </c:layout>
      <c:spPr>
        <a:noFill/>
        <a:ln>
          <a:noFill/>
        </a:ln>
      </c:spPr>
    </c:title>
    <c:plotArea>
      <c:layout>
        <c:manualLayout>
          <c:xMode val="edge"/>
          <c:yMode val="edge"/>
          <c:x val="0.39125"/>
          <c:y val="0.23175"/>
          <c:w val="0.2625"/>
          <c:h val="0.70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pattFill prst="ltUpDiag">
                <a:fgClr>
                  <a:srgbClr val="FFFFCC"/>
                </a:fgClr>
                <a:bgClr>
                  <a:srgbClr val="FFFFFF"/>
                </a:bgClr>
              </a:pattFill>
              <a:ln w="12700">
                <a:solidFill>
                  <a:srgbClr val="000000"/>
                </a:solidFill>
              </a:ln>
            </c:spPr>
          </c:dPt>
          <c:dPt>
            <c:idx val="3"/>
            <c:spPr>
              <a:pattFill prst="dkVert">
                <a:fgClr>
                  <a:srgbClr val="C0C0C0"/>
                </a:fgClr>
                <a:bgClr>
                  <a:srgbClr val="FFFFFF"/>
                </a:bgClr>
              </a:pattFill>
              <a:ln w="12700">
                <a:solidFill>
                  <a:srgbClr val="000000"/>
                </a:solidFill>
              </a:ln>
            </c:spPr>
          </c:dPt>
          <c:dPt>
            <c:idx val="4"/>
            <c:spPr>
              <a:pattFill prst="lgCheck">
                <a:fgClr>
                  <a:srgbClr val="CCFFCC"/>
                </a:fgClr>
                <a:bgClr>
                  <a:srgbClr val="660066"/>
                </a:bgClr>
              </a:pattFill>
              <a:ln w="12700">
                <a:solidFill>
                  <a:srgbClr val="000000"/>
                </a:solidFill>
              </a:ln>
            </c:spPr>
          </c:dPt>
          <c:dLbls>
            <c:numFmt formatCode="0%" sourceLinked="0"/>
            <c:showLegendKey val="0"/>
            <c:showVal val="0"/>
            <c:showBubbleSize val="0"/>
            <c:showCatName val="0"/>
            <c:showSerName val="0"/>
            <c:showLeaderLines val="1"/>
            <c:showPercent val="1"/>
          </c:dLbls>
          <c:val>
            <c:numRef>
              <c:f>grafico!$C$20:$C$24</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94925"/>
          <c:y val="0.34775"/>
          <c:w val="0.0435"/>
          <c:h val="0.459"/>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1" u="none" baseline="0">
                <a:solidFill>
                  <a:srgbClr val="000000"/>
                </a:solidFill>
                <a:latin typeface="Arial"/>
                <a:ea typeface="Arial"/>
                <a:cs typeface="Arial"/>
              </a:rPr>
              <a:t>risultato della gest.straordinaria</a:t>
            </a:r>
          </a:p>
        </c:rich>
      </c:tx>
      <c:layout>
        <c:manualLayout>
          <c:xMode val="factor"/>
          <c:yMode val="factor"/>
          <c:x val="-0.0215"/>
          <c:y val="-0.01975"/>
        </c:manualLayout>
      </c:layout>
      <c:spPr>
        <a:noFill/>
        <a:ln>
          <a:noFill/>
        </a:ln>
      </c:spPr>
    </c:title>
    <c:view3D>
      <c:rotX val="15"/>
      <c:hPercent val="76"/>
      <c:rotY val="20"/>
      <c:depthPercent val="100"/>
      <c:rAngAx val="1"/>
    </c:view3D>
    <c:plotArea>
      <c:layout>
        <c:manualLayout>
          <c:xMode val="edge"/>
          <c:yMode val="edge"/>
          <c:x val="0.027"/>
          <c:y val="0.1165"/>
          <c:w val="0.77675"/>
          <c:h val="0.857"/>
        </c:manualLayout>
      </c:layout>
      <c:bar3DChart>
        <c:barDir val="col"/>
        <c:grouping val="clustered"/>
        <c:varyColors val="0"/>
        <c:ser>
          <c:idx val="0"/>
          <c:order val="0"/>
          <c:tx>
            <c:v>proventi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'relaz.C.E.'!$G$219</c:f>
              <c:numCache>
                <c:ptCount val="1"/>
                <c:pt idx="0">
                  <c:v>0</c:v>
                </c:pt>
              </c:numCache>
            </c:numRef>
          </c:val>
          <c:shape val="box"/>
        </c:ser>
        <c:ser>
          <c:idx val="1"/>
          <c:order val="1"/>
          <c:tx>
            <c:v>oneri</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'relaz.C.E.'!$G$220</c:f>
              <c:numCache>
                <c:ptCount val="1"/>
                <c:pt idx="0">
                  <c:v>0</c:v>
                </c:pt>
              </c:numCache>
            </c:numRef>
          </c:val>
          <c:shape val="box"/>
        </c:ser>
        <c:ser>
          <c:idx val="2"/>
          <c:order val="2"/>
          <c:tx>
            <c:v>totale</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'relaz.C.E.'!$G$221</c:f>
              <c:numCache>
                <c:ptCount val="1"/>
                <c:pt idx="0">
                  <c:v>0</c:v>
                </c:pt>
              </c:numCache>
            </c:numRef>
          </c:val>
          <c:shape val="box"/>
        </c:ser>
        <c:shape val="box"/>
        <c:axId val="60455079"/>
        <c:axId val="7224800"/>
      </c:bar3DChart>
      <c:catAx>
        <c:axId val="6045507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7224800"/>
        <c:crosses val="autoZero"/>
        <c:auto val="1"/>
        <c:lblOffset val="100"/>
        <c:tickLblSkip val="1"/>
        <c:noMultiLvlLbl val="0"/>
      </c:catAx>
      <c:valAx>
        <c:axId val="72248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55079"/>
        <c:crossesAt val="1"/>
        <c:crossBetween val="between"/>
        <c:dispUnits/>
      </c:valAx>
      <c:spPr>
        <a:noFill/>
        <a:ln>
          <a:noFill/>
        </a:ln>
      </c:spPr>
    </c:plotArea>
    <c:legend>
      <c:legendPos val="r"/>
      <c:layout>
        <c:manualLayout>
          <c:xMode val="edge"/>
          <c:yMode val="edge"/>
          <c:x val="0.82925"/>
          <c:y val="0.49325"/>
          <c:w val="0.16775"/>
          <c:h val="0.206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VOCI GESTIONE STRAORD.</a:t>
            </a:r>
          </a:p>
        </c:rich>
      </c:tx>
      <c:layout>
        <c:manualLayout>
          <c:xMode val="factor"/>
          <c:yMode val="factor"/>
          <c:x val="0.00725"/>
          <c:y val="0"/>
        </c:manualLayout>
      </c:layout>
      <c:spPr>
        <a:noFill/>
        <a:ln>
          <a:noFill/>
        </a:ln>
      </c:spPr>
    </c:title>
    <c:plotArea>
      <c:layout>
        <c:manualLayout>
          <c:xMode val="edge"/>
          <c:yMode val="edge"/>
          <c:x val="0.00725"/>
          <c:y val="0.12775"/>
          <c:w val="0.87725"/>
          <c:h val="0.78275"/>
        </c:manualLayout>
      </c:layout>
      <c:barChart>
        <c:barDir val="bar"/>
        <c:grouping val="clustered"/>
        <c:varyColors val="0"/>
        <c:ser>
          <c:idx val="0"/>
          <c:order val="0"/>
          <c:tx>
            <c:v>E22</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'relaz.C.E.'!$G$316</c:f>
              <c:numCache>
                <c:ptCount val="1"/>
                <c:pt idx="0">
                  <c:v>0</c:v>
                </c:pt>
              </c:numCache>
            </c:numRef>
          </c:val>
        </c:ser>
        <c:ser>
          <c:idx val="1"/>
          <c:order val="1"/>
          <c:tx>
            <c:v>E23</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'relaz.C.E.'!$G$317</c:f>
              <c:numCache>
                <c:ptCount val="1"/>
                <c:pt idx="0">
                  <c:v>0</c:v>
                </c:pt>
              </c:numCache>
            </c:numRef>
          </c:val>
        </c:ser>
        <c:ser>
          <c:idx val="2"/>
          <c:order val="2"/>
          <c:tx>
            <c:v>E24</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'relaz.C.E.'!$G$318</c:f>
              <c:numCache>
                <c:ptCount val="1"/>
                <c:pt idx="0">
                  <c:v>0</c:v>
                </c:pt>
              </c:numCache>
            </c:numRef>
          </c:val>
        </c:ser>
        <c:ser>
          <c:idx val="3"/>
          <c:order val="3"/>
          <c:tx>
            <c:v>E25</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'relaz.C.E.'!$G$319</c:f>
              <c:numCache>
                <c:ptCount val="1"/>
                <c:pt idx="0">
                  <c:v>0</c:v>
                </c:pt>
              </c:numCache>
            </c:numRef>
          </c:val>
        </c:ser>
        <c:ser>
          <c:idx val="4"/>
          <c:order val="4"/>
          <c:tx>
            <c:v>E26</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'relaz.C.E.'!$G$320</c:f>
              <c:numCache>
                <c:ptCount val="1"/>
                <c:pt idx="0">
                  <c:v>0</c:v>
                </c:pt>
              </c:numCache>
            </c:numRef>
          </c:val>
        </c:ser>
        <c:ser>
          <c:idx val="5"/>
          <c:order val="5"/>
          <c:tx>
            <c:v>E27</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'relaz.C.E.'!$G$321</c:f>
              <c:numCache>
                <c:ptCount val="1"/>
                <c:pt idx="0">
                  <c:v>0</c:v>
                </c:pt>
              </c:numCache>
            </c:numRef>
          </c:val>
        </c:ser>
        <c:ser>
          <c:idx val="6"/>
          <c:order val="6"/>
          <c:tx>
            <c:v>E28</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'relaz.C.E.'!$G$322</c:f>
              <c:numCache>
                <c:ptCount val="1"/>
                <c:pt idx="0">
                  <c:v>0</c:v>
                </c:pt>
              </c:numCache>
            </c:numRef>
          </c:val>
        </c:ser>
        <c:axId val="65023201"/>
        <c:axId val="48337898"/>
      </c:barChart>
      <c:catAx>
        <c:axId val="65023201"/>
        <c:scaling>
          <c:orientation val="minMax"/>
        </c:scaling>
        <c:axPos val="l"/>
        <c:delete val="0"/>
        <c:numFmt formatCode="General" sourceLinked="1"/>
        <c:majorTickMark val="out"/>
        <c:minorTickMark val="none"/>
        <c:tickLblPos val="nextTo"/>
        <c:spPr>
          <a:ln w="3175">
            <a:solidFill>
              <a:srgbClr val="000000"/>
            </a:solidFill>
          </a:ln>
        </c:spPr>
        <c:crossAx val="48337898"/>
        <c:crosses val="autoZero"/>
        <c:auto val="1"/>
        <c:lblOffset val="100"/>
        <c:tickLblSkip val="1"/>
        <c:noMultiLvlLbl val="0"/>
      </c:catAx>
      <c:valAx>
        <c:axId val="483378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23201"/>
        <c:crossesAt val="1"/>
        <c:crossBetween val="between"/>
        <c:dispUnits/>
      </c:valAx>
      <c:spPr>
        <a:solidFill>
          <a:srgbClr val="C0C0C0"/>
        </a:solidFill>
        <a:ln w="12700">
          <a:solidFill>
            <a:srgbClr val="808080"/>
          </a:solidFill>
        </a:ln>
      </c:spPr>
    </c:plotArea>
    <c:legend>
      <c:legendPos val="r"/>
      <c:layout>
        <c:manualLayout>
          <c:xMode val="edge"/>
          <c:yMode val="edge"/>
          <c:x val="0.91675"/>
          <c:y val="0.20825"/>
          <c:w val="0.07525"/>
          <c:h val="0.597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EVOLUZIONE IMMOBILIZZAZIONI MATERIALI ANNI 2013-2014</a:t>
            </a:r>
          </a:p>
        </c:rich>
      </c:tx>
      <c:layout>
        <c:manualLayout>
          <c:xMode val="factor"/>
          <c:yMode val="factor"/>
          <c:x val="0.0145"/>
          <c:y val="0"/>
        </c:manualLayout>
      </c:layout>
      <c:spPr>
        <a:noFill/>
        <a:ln>
          <a:noFill/>
        </a:ln>
      </c:spPr>
    </c:title>
    <c:plotArea>
      <c:layout>
        <c:manualLayout>
          <c:xMode val="edge"/>
          <c:yMode val="edge"/>
          <c:x val="0.019"/>
          <c:y val="0.172"/>
          <c:w val="0.79525"/>
          <c:h val="0.70425"/>
        </c:manualLayout>
      </c:layout>
      <c:barChart>
        <c:barDir val="col"/>
        <c:grouping val="clustered"/>
        <c:varyColors val="0"/>
        <c:ser>
          <c:idx val="0"/>
          <c:order val="0"/>
          <c:tx>
            <c:v>ANNO 2013</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(grafico!$C$30,grafico!$C$31,grafico!$C$32,grafico!$C$33)</c:f>
              <c:numCache>
                <c:ptCount val="4"/>
                <c:pt idx="0">
                  <c:v>0</c:v>
                </c:pt>
                <c:pt idx="1">
                  <c:v>0</c:v>
                </c:pt>
                <c:pt idx="2">
                  <c:v>0</c:v>
                </c:pt>
                <c:pt idx="3">
                  <c:v>0</c:v>
                </c:pt>
              </c:numCache>
            </c:numRef>
          </c:val>
        </c:ser>
        <c:ser>
          <c:idx val="1"/>
          <c:order val="1"/>
          <c:tx>
            <c:v>ANNO 2014</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(grafico!$C$35,grafico!$C$36,grafico!$C$37,grafico!$C$38)</c:f>
              <c:numCache>
                <c:ptCount val="4"/>
                <c:pt idx="0">
                  <c:v>0</c:v>
                </c:pt>
                <c:pt idx="1">
                  <c:v>0</c:v>
                </c:pt>
                <c:pt idx="2">
                  <c:v>0</c:v>
                </c:pt>
                <c:pt idx="3">
                  <c:v>0</c:v>
                </c:pt>
              </c:numCache>
            </c:numRef>
          </c:val>
        </c:ser>
        <c:axId val="37483351"/>
        <c:axId val="1805840"/>
      </c:barChart>
      <c:catAx>
        <c:axId val="37483351"/>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INCIDENZA IN VALORI ASSOLUTI IN EURO</a:t>
                </a:r>
              </a:p>
            </c:rich>
          </c:tx>
          <c:layout>
            <c:manualLayout>
              <c:xMode val="factor"/>
              <c:yMode val="factor"/>
              <c:x val="0"/>
              <c:y val="-0.01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05840"/>
        <c:crosses val="autoZero"/>
        <c:auto val="1"/>
        <c:lblOffset val="100"/>
        <c:tickLblSkip val="1"/>
        <c:noMultiLvlLbl val="0"/>
      </c:catAx>
      <c:valAx>
        <c:axId val="18058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83351"/>
        <c:crossesAt val="1"/>
        <c:crossBetween val="between"/>
        <c:dispUnits/>
      </c:valAx>
      <c:spPr>
        <a:solidFill>
          <a:srgbClr val="C0C0C0"/>
        </a:solidFill>
        <a:ln w="12700">
          <a:solidFill>
            <a:srgbClr val="C0C0C0"/>
          </a:solidFill>
        </a:ln>
      </c:spPr>
    </c:plotArea>
    <c:legend>
      <c:legendPos val="r"/>
      <c:layout>
        <c:manualLayout>
          <c:xMode val="edge"/>
          <c:yMode val="edge"/>
          <c:x val="0.8325"/>
          <c:y val="0.39775"/>
          <c:w val="0.16025"/>
          <c:h val="0.1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distribuzione patrimonio immobiliare al 31.12.2014</a:t>
            </a:r>
          </a:p>
        </c:rich>
      </c:tx>
      <c:layout>
        <c:manualLayout>
          <c:xMode val="factor"/>
          <c:yMode val="factor"/>
          <c:x val="-0.0055"/>
          <c:y val="0"/>
        </c:manualLayout>
      </c:layout>
      <c:spPr>
        <a:noFill/>
        <a:ln>
          <a:noFill/>
        </a:ln>
      </c:spPr>
    </c:title>
    <c:plotArea>
      <c:layout>
        <c:manualLayout>
          <c:xMode val="edge"/>
          <c:yMode val="edge"/>
          <c:x val="0.018"/>
          <c:y val="0.178"/>
          <c:w val="0.964"/>
          <c:h val="0.77975"/>
        </c:manualLayout>
      </c:layout>
      <c:barChart>
        <c:barDir val="col"/>
        <c:grouping val="clustered"/>
        <c:varyColors val="0"/>
        <c:ser>
          <c:idx val="0"/>
          <c:order val="0"/>
          <c:tx>
            <c:strRef>
              <c:f>grafico!$B$5:$B$7</c:f>
              <c:strCache>
                <c:ptCount val="1"/>
                <c:pt idx="0">
                  <c:v>                        distribuzione patrimonio immobiliare                  al 31.12.2014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grafico!$A$8:$A$13</c:f>
              <c:strCache/>
            </c:strRef>
          </c:cat>
          <c:val>
            <c:numRef>
              <c:f>grafico!$B$8:$B$13</c:f>
              <c:numCache>
                <c:ptCount val="6"/>
                <c:pt idx="0">
                  <c:v>0</c:v>
                </c:pt>
                <c:pt idx="1">
                  <c:v>0</c:v>
                </c:pt>
                <c:pt idx="2">
                  <c:v>0</c:v>
                </c:pt>
                <c:pt idx="3">
                  <c:v>0</c:v>
                </c:pt>
                <c:pt idx="4">
                  <c:v>0</c:v>
                </c:pt>
                <c:pt idx="5">
                  <c:v>0</c:v>
                </c:pt>
              </c:numCache>
            </c:numRef>
          </c:val>
        </c:ser>
        <c:ser>
          <c:idx val="1"/>
          <c:order val="1"/>
          <c:tx>
            <c:strRef>
              <c:f>grafico!$C$5:$C$7</c:f>
              <c:strCache>
                <c:ptCount val="1"/>
                <c:pt idx="0">
                  <c:v>                        distribuzione patrimonio immobiliare                  al 31.12.2014</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grafico!$A$8:$A$13</c:f>
              <c:strCache/>
            </c:strRef>
          </c:cat>
          <c:val>
            <c:numRef>
              <c:f>grafico!$C$8:$C$13</c:f>
              <c:numCache>
                <c:ptCount val="6"/>
                <c:pt idx="0">
                  <c:v>0</c:v>
                </c:pt>
                <c:pt idx="1">
                  <c:v>0</c:v>
                </c:pt>
                <c:pt idx="2">
                  <c:v>0</c:v>
                </c:pt>
                <c:pt idx="3">
                  <c:v>0</c:v>
                </c:pt>
                <c:pt idx="4">
                  <c:v>0</c:v>
                </c:pt>
                <c:pt idx="5">
                  <c:v>0</c:v>
                </c:pt>
              </c:numCache>
            </c:numRef>
          </c:val>
        </c:ser>
        <c:axId val="16252561"/>
        <c:axId val="12055322"/>
      </c:barChart>
      <c:catAx>
        <c:axId val="16252561"/>
        <c:scaling>
          <c:orientation val="minMax"/>
        </c:scaling>
        <c:axPos val="b"/>
        <c:delete val="0"/>
        <c:numFmt formatCode="General" sourceLinked="1"/>
        <c:majorTickMark val="out"/>
        <c:minorTickMark val="none"/>
        <c:tickLblPos val="nextTo"/>
        <c:spPr>
          <a:ln w="3175">
            <a:solidFill>
              <a:srgbClr val="000000"/>
            </a:solidFill>
          </a:ln>
        </c:spPr>
        <c:crossAx val="12055322"/>
        <c:crosses val="autoZero"/>
        <c:auto val="1"/>
        <c:lblOffset val="100"/>
        <c:tickLblSkip val="1"/>
        <c:noMultiLvlLbl val="0"/>
      </c:catAx>
      <c:valAx>
        <c:axId val="120553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2525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5225"/>
          <c:w val="0.879"/>
          <c:h val="0.8955"/>
        </c:manualLayout>
      </c:layout>
      <c:barChart>
        <c:barDir val="col"/>
        <c:grouping val="clustered"/>
        <c:varyColors val="0"/>
        <c:ser>
          <c:idx val="0"/>
          <c:order val="0"/>
          <c:tx>
            <c:v>2013</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grafico!$C$47</c:f>
              <c:numCache>
                <c:ptCount val="1"/>
                <c:pt idx="0">
                  <c:v>0</c:v>
                </c:pt>
              </c:numCache>
            </c:numRef>
          </c:val>
        </c:ser>
        <c:ser>
          <c:idx val="1"/>
          <c:order val="1"/>
          <c:tx>
            <c:v>2014</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grafico!$C$49</c:f>
              <c:numCache>
                <c:ptCount val="1"/>
                <c:pt idx="0">
                  <c:v>0</c:v>
                </c:pt>
              </c:numCache>
            </c:numRef>
          </c:val>
        </c:ser>
        <c:axId val="41389035"/>
        <c:axId val="36956996"/>
      </c:barChart>
      <c:catAx>
        <c:axId val="41389035"/>
        <c:scaling>
          <c:orientation val="minMax"/>
        </c:scaling>
        <c:axPos val="b"/>
        <c:delete val="0"/>
        <c:numFmt formatCode="General" sourceLinked="1"/>
        <c:majorTickMark val="out"/>
        <c:minorTickMark val="none"/>
        <c:tickLblPos val="nextTo"/>
        <c:spPr>
          <a:ln w="3175">
            <a:solidFill>
              <a:srgbClr val="000000"/>
            </a:solidFill>
          </a:ln>
        </c:spPr>
        <c:crossAx val="36956996"/>
        <c:crosses val="autoZero"/>
        <c:auto val="1"/>
        <c:lblOffset val="100"/>
        <c:tickLblSkip val="1"/>
        <c:noMultiLvlLbl val="0"/>
      </c:catAx>
      <c:valAx>
        <c:axId val="369569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89035"/>
        <c:crossesAt val="1"/>
        <c:crossBetween val="between"/>
        <c:dispUnits/>
      </c:valAx>
      <c:spPr>
        <a:solidFill>
          <a:srgbClr val="C0C0C0"/>
        </a:solidFill>
        <a:ln w="12700">
          <a:solidFill>
            <a:srgbClr val="808080"/>
          </a:solidFill>
        </a:ln>
      </c:spPr>
    </c:plotArea>
    <c:legend>
      <c:legendPos val="r"/>
      <c:layout>
        <c:manualLayout>
          <c:xMode val="edge"/>
          <c:yMode val="edge"/>
          <c:x val="0.9165"/>
          <c:y val="0.356"/>
          <c:w val="0.078"/>
          <c:h val="0.204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risultato economico della gestione</a:t>
            </a:r>
          </a:p>
        </c:rich>
      </c:tx>
      <c:layout>
        <c:manualLayout>
          <c:xMode val="factor"/>
          <c:yMode val="factor"/>
          <c:x val="0.01025"/>
          <c:y val="-0.02125"/>
        </c:manualLayout>
      </c:layout>
      <c:spPr>
        <a:noFill/>
        <a:ln>
          <a:noFill/>
        </a:ln>
      </c:spPr>
    </c:title>
    <c:plotArea>
      <c:layout>
        <c:manualLayout>
          <c:xMode val="edge"/>
          <c:yMode val="edge"/>
          <c:x val="0.05975"/>
          <c:y val="0.109"/>
          <c:w val="0.78325"/>
          <c:h val="0.86825"/>
        </c:manualLayout>
      </c:layout>
      <c:barChart>
        <c:barDir val="col"/>
        <c:grouping val="clustered"/>
        <c:varyColors val="0"/>
        <c:ser>
          <c:idx val="0"/>
          <c:order val="0"/>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'relaz.C.E.'!$H$16:$H$20</c:f>
              <c:numCache>
                <c:ptCount val="5"/>
                <c:pt idx="0">
                  <c:v>0</c:v>
                </c:pt>
                <c:pt idx="1">
                  <c:v>0</c:v>
                </c:pt>
                <c:pt idx="2">
                  <c:v>0</c:v>
                </c:pt>
                <c:pt idx="3">
                  <c:v>0</c:v>
                </c:pt>
                <c:pt idx="4">
                  <c:v>0</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'relaz.C.E.'!$I$16:$I$20</c:f>
              <c:numCache>
                <c:ptCount val="5"/>
                <c:pt idx="0">
                  <c:v>0</c:v>
                </c:pt>
                <c:pt idx="1">
                  <c:v>0</c:v>
                </c:pt>
                <c:pt idx="2">
                  <c:v>0</c:v>
                </c:pt>
                <c:pt idx="3">
                  <c:v>0</c:v>
                </c:pt>
                <c:pt idx="4">
                  <c:v>0</c:v>
                </c:pt>
              </c:numCache>
            </c:numRef>
          </c:val>
        </c:ser>
        <c:axId val="64177509"/>
        <c:axId val="40726670"/>
      </c:barChart>
      <c:catAx>
        <c:axId val="641775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0726670"/>
        <c:crosses val="autoZero"/>
        <c:auto val="1"/>
        <c:lblOffset val="100"/>
        <c:tickLblSkip val="1"/>
        <c:noMultiLvlLbl val="0"/>
      </c:catAx>
      <c:valAx>
        <c:axId val="407266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77509"/>
        <c:crossesAt val="1"/>
        <c:crossBetween val="between"/>
        <c:dispUnits/>
      </c:valAx>
      <c:spPr>
        <a:solidFill>
          <a:srgbClr val="C0C0C0"/>
        </a:solidFill>
        <a:ln w="12700">
          <a:solidFill>
            <a:srgbClr val="C0C0C0"/>
          </a:solidFill>
        </a:ln>
      </c:spPr>
    </c:plotArea>
    <c:legend>
      <c:legendPos val="r"/>
      <c:legendEntry>
        <c:idx val="1"/>
        <c:delete val="1"/>
      </c:legendEntry>
      <c:layout>
        <c:manualLayout>
          <c:xMode val="edge"/>
          <c:yMode val="edge"/>
          <c:x val="0.8725"/>
          <c:y val="0.4245"/>
          <c:w val="0.12575"/>
          <c:h val="0.107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risultato di gestione</a:t>
            </a:r>
          </a:p>
        </c:rich>
      </c:tx>
      <c:layout>
        <c:manualLayout>
          <c:xMode val="factor"/>
          <c:yMode val="factor"/>
          <c:x val="0.006"/>
          <c:y val="0"/>
        </c:manualLayout>
      </c:layout>
      <c:spPr>
        <a:noFill/>
        <a:ln>
          <a:noFill/>
        </a:ln>
      </c:spPr>
    </c:title>
    <c:view3D>
      <c:rotX val="15"/>
      <c:hPercent val="42"/>
      <c:rotY val="20"/>
      <c:depthPercent val="100"/>
      <c:rAngAx val="1"/>
    </c:view3D>
    <c:plotArea>
      <c:layout>
        <c:manualLayout>
          <c:xMode val="edge"/>
          <c:yMode val="edge"/>
          <c:x val="0.01825"/>
          <c:y val="0.1875"/>
          <c:w val="0.841"/>
          <c:h val="0.8125"/>
        </c:manualLayout>
      </c:layout>
      <c:bar3DChart>
        <c:barDir val="col"/>
        <c:grouping val="clustered"/>
        <c:varyColors val="0"/>
        <c:ser>
          <c:idx val="0"/>
          <c:order val="0"/>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1"/>
              <c:showVal val="1"/>
              <c:showBubbleSize val="0"/>
              <c:showCatName val="0"/>
              <c:showSerName val="0"/>
              <c:showPercent val="0"/>
            </c:dLbl>
            <c:numFmt formatCode="General" sourceLinked="1"/>
            <c:showLegendKey val="1"/>
            <c:showVal val="1"/>
            <c:showBubbleSize val="0"/>
            <c:showCatName val="0"/>
            <c:showSerName val="0"/>
            <c:showPercent val="0"/>
          </c:dLbls>
          <c:val>
            <c:numRef>
              <c:f>'relaz.C.E.'!$H$63</c:f>
              <c:numCache>
                <c:ptCount val="1"/>
                <c:pt idx="0">
                  <c:v>0</c:v>
                </c:pt>
              </c:numCache>
            </c:numRef>
          </c:val>
          <c:shape val="box"/>
        </c:ser>
        <c:ser>
          <c:idx val="1"/>
          <c:order val="1"/>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1"/>
              <c:showVal val="1"/>
              <c:showBubbleSize val="0"/>
              <c:showCatName val="0"/>
              <c:showSerName val="0"/>
              <c:showPercent val="0"/>
            </c:dLbl>
            <c:numFmt formatCode="General" sourceLinked="1"/>
            <c:showLegendKey val="1"/>
            <c:showVal val="1"/>
            <c:showBubbleSize val="0"/>
            <c:showCatName val="0"/>
            <c:showSerName val="0"/>
            <c:showPercent val="0"/>
          </c:dLbls>
          <c:val>
            <c:numRef>
              <c:f>'relaz.C.E.'!$H$73</c:f>
              <c:numCache>
                <c:ptCount val="1"/>
                <c:pt idx="0">
                  <c:v>0</c:v>
                </c:pt>
              </c:numCache>
            </c:numRef>
          </c:val>
          <c:shape val="box"/>
        </c:ser>
        <c:ser>
          <c:idx val="2"/>
          <c:order val="2"/>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1"/>
              <c:showVal val="1"/>
              <c:showBubbleSize val="0"/>
              <c:showCatName val="0"/>
              <c:showSerName val="0"/>
              <c:showPercent val="0"/>
            </c:dLbl>
            <c:numFmt formatCode="General" sourceLinked="1"/>
            <c:showLegendKey val="1"/>
            <c:showVal val="1"/>
            <c:showBubbleSize val="0"/>
            <c:showCatName val="0"/>
            <c:showSerName val="0"/>
            <c:showPercent val="0"/>
          </c:dLbls>
          <c:val>
            <c:numRef>
              <c:f>'relaz.C.E.'!$H$75</c:f>
              <c:numCache>
                <c:ptCount val="1"/>
                <c:pt idx="0">
                  <c:v>0</c:v>
                </c:pt>
              </c:numCache>
            </c:numRef>
          </c:val>
          <c:shape val="box"/>
        </c:ser>
        <c:shape val="box"/>
        <c:axId val="30995711"/>
        <c:axId val="10525944"/>
      </c:bar3DChart>
      <c:catAx>
        <c:axId val="30995711"/>
        <c:scaling>
          <c:orientation val="minMax"/>
        </c:scaling>
        <c:axPos val="b"/>
        <c:delete val="0"/>
        <c:numFmt formatCode="General" sourceLinked="1"/>
        <c:majorTickMark val="out"/>
        <c:minorTickMark val="none"/>
        <c:tickLblPos val="low"/>
        <c:spPr>
          <a:ln w="3175">
            <a:solidFill>
              <a:srgbClr val="000000"/>
            </a:solidFill>
          </a:ln>
        </c:spPr>
        <c:crossAx val="10525944"/>
        <c:crosses val="autoZero"/>
        <c:auto val="1"/>
        <c:lblOffset val="100"/>
        <c:tickLblSkip val="1"/>
        <c:noMultiLvlLbl val="0"/>
      </c:catAx>
      <c:valAx>
        <c:axId val="105259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995711"/>
        <c:crossesAt val="1"/>
        <c:crossBetween val="between"/>
        <c:dispUnits/>
      </c:valAx>
      <c:spPr>
        <a:noFill/>
        <a:ln>
          <a:noFill/>
        </a:ln>
      </c:spPr>
    </c:plotArea>
    <c:legend>
      <c:legendPos val="r"/>
      <c:layout>
        <c:manualLayout>
          <c:xMode val="edge"/>
          <c:yMode val="edge"/>
          <c:x val="0.8845"/>
          <c:y val="0.33675"/>
          <c:w val="0.11325"/>
          <c:h val="0.2797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proventi e oneri di az.spec.e partec.</a:t>
            </a:r>
          </a:p>
        </c:rich>
      </c:tx>
      <c:layout>
        <c:manualLayout>
          <c:xMode val="factor"/>
          <c:yMode val="factor"/>
          <c:x val="0.008"/>
          <c:y val="0"/>
        </c:manualLayout>
      </c:layout>
      <c:spPr>
        <a:noFill/>
        <a:ln>
          <a:noFill/>
        </a:ln>
      </c:spPr>
    </c:title>
    <c:view3D>
      <c:rotX val="15"/>
      <c:hPercent val="51"/>
      <c:rotY val="20"/>
      <c:depthPercent val="100"/>
      <c:rAngAx val="1"/>
    </c:view3D>
    <c:plotArea>
      <c:layout>
        <c:manualLayout>
          <c:xMode val="edge"/>
          <c:yMode val="edge"/>
          <c:x val="0.021"/>
          <c:y val="0.1555"/>
          <c:w val="0.81675"/>
          <c:h val="0.74725"/>
        </c:manualLayout>
      </c:layout>
      <c:bar3DChart>
        <c:barDir val="col"/>
        <c:grouping val="clustered"/>
        <c:varyColors val="0"/>
        <c:ser>
          <c:idx val="0"/>
          <c:order val="0"/>
          <c:tx>
            <c:v>C17</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FF"/>
              </a:soli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'relaz.C.E.'!$H$119</c:f>
              <c:numCache>
                <c:ptCount val="1"/>
                <c:pt idx="0">
                  <c:v>0</c:v>
                </c:pt>
              </c:numCache>
            </c:numRef>
          </c:val>
          <c:shape val="box"/>
        </c:ser>
        <c:ser>
          <c:idx val="1"/>
          <c:order val="1"/>
          <c:tx>
            <c:v>C18</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'relaz.C.E.'!$H$120</c:f>
              <c:numCache>
                <c:ptCount val="1"/>
                <c:pt idx="0">
                  <c:v>0</c:v>
                </c:pt>
              </c:numCache>
            </c:numRef>
          </c:val>
          <c:shape val="box"/>
        </c:ser>
        <c:ser>
          <c:idx val="2"/>
          <c:order val="2"/>
          <c:tx>
            <c:v>C19</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'relaz.C.E.'!$H$121</c:f>
              <c:numCache>
                <c:ptCount val="1"/>
                <c:pt idx="0">
                  <c:v>0</c:v>
                </c:pt>
              </c:numCache>
            </c:numRef>
          </c:val>
          <c:shape val="box"/>
        </c:ser>
        <c:shape val="box"/>
        <c:axId val="27624633"/>
        <c:axId val="47295106"/>
      </c:bar3DChart>
      <c:catAx>
        <c:axId val="27624633"/>
        <c:scaling>
          <c:orientation val="minMax"/>
        </c:scaling>
        <c:axPos val="b"/>
        <c:delete val="0"/>
        <c:numFmt formatCode="General" sourceLinked="1"/>
        <c:majorTickMark val="out"/>
        <c:minorTickMark val="none"/>
        <c:tickLblPos val="low"/>
        <c:spPr>
          <a:ln w="3175">
            <a:solidFill>
              <a:srgbClr val="000000"/>
            </a:solidFill>
          </a:ln>
        </c:spPr>
        <c:crossAx val="47295106"/>
        <c:crosses val="autoZero"/>
        <c:auto val="1"/>
        <c:lblOffset val="100"/>
        <c:tickLblSkip val="1"/>
        <c:noMultiLvlLbl val="0"/>
      </c:catAx>
      <c:valAx>
        <c:axId val="47295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624633"/>
        <c:crossesAt val="1"/>
        <c:crossBetween val="between"/>
        <c:dispUnits/>
      </c:valAx>
      <c:spPr>
        <a:noFill/>
        <a:ln>
          <a:noFill/>
        </a:ln>
      </c:spPr>
    </c:plotArea>
    <c:legend>
      <c:legendPos val="r"/>
      <c:layout>
        <c:manualLayout>
          <c:xMode val="edge"/>
          <c:yMode val="edge"/>
          <c:x val="0.87425"/>
          <c:y val="0.42225"/>
          <c:w val="0.11375"/>
          <c:h val="0.3"/>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0"/>
      <c:rotY val="20"/>
      <c:depthPercent val="100"/>
      <c:rAngAx val="1"/>
    </c:view3D>
    <c:plotArea>
      <c:layout>
        <c:manualLayout>
          <c:xMode val="edge"/>
          <c:yMode val="edge"/>
          <c:x val="0.099"/>
          <c:y val="0.06475"/>
          <c:w val="0.7785"/>
          <c:h val="0.893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'relaz.C.E.'!$H$147:$H$149</c:f>
              <c:numCache>
                <c:ptCount val="3"/>
                <c:pt idx="0">
                  <c:v>0</c:v>
                </c:pt>
                <c:pt idx="1">
                  <c:v>0</c:v>
                </c:pt>
                <c:pt idx="2">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'relaz.C.E.'!$I$147:$I$149</c:f>
              <c:numCache>
                <c:ptCount val="3"/>
                <c:pt idx="0">
                  <c:v>0</c:v>
                </c:pt>
                <c:pt idx="1">
                  <c:v>0</c:v>
                </c:pt>
                <c:pt idx="2">
                  <c:v>0</c:v>
                </c:pt>
              </c:numCache>
            </c:numRef>
          </c:val>
          <c:shape val="box"/>
        </c:ser>
        <c:shape val="box"/>
        <c:axId val="23002771"/>
        <c:axId val="5698348"/>
      </c:bar3DChart>
      <c:catAx>
        <c:axId val="23002771"/>
        <c:scaling>
          <c:orientation val="minMax"/>
        </c:scaling>
        <c:axPos val="b"/>
        <c:delete val="0"/>
        <c:numFmt formatCode="General" sourceLinked="1"/>
        <c:majorTickMark val="out"/>
        <c:minorTickMark val="none"/>
        <c:tickLblPos val="low"/>
        <c:spPr>
          <a:ln w="3175">
            <a:solidFill>
              <a:srgbClr val="000000"/>
            </a:solidFill>
          </a:ln>
        </c:spPr>
        <c:crossAx val="5698348"/>
        <c:crosses val="autoZero"/>
        <c:auto val="1"/>
        <c:lblOffset val="100"/>
        <c:tickLblSkip val="1"/>
        <c:noMultiLvlLbl val="0"/>
      </c:catAx>
      <c:valAx>
        <c:axId val="56983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0277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risultato gest. finanz.</a:t>
            </a:r>
          </a:p>
        </c:rich>
      </c:tx>
      <c:layout>
        <c:manualLayout>
          <c:xMode val="factor"/>
          <c:yMode val="factor"/>
          <c:x val="0.0055"/>
          <c:y val="0"/>
        </c:manualLayout>
      </c:layout>
      <c:spPr>
        <a:noFill/>
        <a:ln>
          <a:noFill/>
        </a:ln>
      </c:spPr>
    </c:title>
    <c:view3D>
      <c:rotX val="28"/>
      <c:hPercent val="69"/>
      <c:rotY val="22"/>
      <c:depthPercent val="100"/>
      <c:rAngAx val="1"/>
    </c:view3D>
    <c:plotArea>
      <c:layout>
        <c:manualLayout>
          <c:xMode val="edge"/>
          <c:yMode val="edge"/>
          <c:x val="0.027"/>
          <c:y val="0.11275"/>
          <c:w val="0.8315"/>
          <c:h val="0.87425"/>
        </c:manualLayout>
      </c:layout>
      <c:bar3DChart>
        <c:barDir val="col"/>
        <c:grouping val="clustered"/>
        <c:varyColors val="0"/>
        <c:ser>
          <c:idx val="0"/>
          <c:order val="0"/>
          <c:tx>
            <c:v>D20</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FF"/>
              </a:soli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'relaz.C.E.'!$G$182</c:f>
              <c:numCache>
                <c:ptCount val="1"/>
                <c:pt idx="0">
                  <c:v>0</c:v>
                </c:pt>
              </c:numCache>
            </c:numRef>
          </c:val>
          <c:shape val="box"/>
        </c:ser>
        <c:ser>
          <c:idx val="1"/>
          <c:order val="1"/>
          <c:tx>
            <c:v>D21</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val>
            <c:numRef>
              <c:f>'relaz.C.E.'!$G$183</c:f>
              <c:numCache>
                <c:ptCount val="1"/>
                <c:pt idx="0">
                  <c:v>0</c:v>
                </c:pt>
              </c:numCache>
            </c:numRef>
          </c:val>
          <c:shape val="box"/>
        </c:ser>
        <c:ser>
          <c:idx val="2"/>
          <c:order val="2"/>
          <c:tx>
            <c:v>tot.</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val>
            <c:numRef>
              <c:f>'relaz.C.E.'!$G$184</c:f>
              <c:numCache>
                <c:ptCount val="1"/>
                <c:pt idx="0">
                  <c:v>0</c:v>
                </c:pt>
              </c:numCache>
            </c:numRef>
          </c:val>
          <c:shape val="box"/>
        </c:ser>
        <c:shape val="box"/>
        <c:axId val="51285133"/>
        <c:axId val="58913014"/>
      </c:bar3DChart>
      <c:catAx>
        <c:axId val="512851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8913014"/>
        <c:crosses val="autoZero"/>
        <c:auto val="1"/>
        <c:lblOffset val="100"/>
        <c:tickLblSkip val="1"/>
        <c:noMultiLvlLbl val="0"/>
      </c:catAx>
      <c:valAx>
        <c:axId val="589130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1285133"/>
        <c:crossesAt val="1"/>
        <c:crossBetween val="between"/>
        <c:dispUnits/>
      </c:valAx>
      <c:spPr>
        <a:noFill/>
        <a:ln>
          <a:noFill/>
        </a:ln>
      </c:spPr>
    </c:plotArea>
    <c:legend>
      <c:legendPos val="r"/>
      <c:layout>
        <c:manualLayout>
          <c:xMode val="edge"/>
          <c:yMode val="edge"/>
          <c:x val="0.87725"/>
          <c:y val="0.446"/>
          <c:w val="0.11375"/>
          <c:h val="0.263"/>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xdr:row>
      <xdr:rowOff>9525</xdr:rowOff>
    </xdr:from>
    <xdr:to>
      <xdr:col>5</xdr:col>
      <xdr:colOff>28575</xdr:colOff>
      <xdr:row>6</xdr:row>
      <xdr:rowOff>47625</xdr:rowOff>
    </xdr:to>
    <xdr:sp>
      <xdr:nvSpPr>
        <xdr:cNvPr id="1" name="WordArt 3"/>
        <xdr:cNvSpPr>
          <a:spLocks/>
        </xdr:cNvSpPr>
      </xdr:nvSpPr>
      <xdr:spPr>
        <a:xfrm>
          <a:off x="1171575" y="1066800"/>
          <a:ext cx="4467225" cy="438150"/>
        </a:xfrm>
        <a:prstGeom prst="rect"/>
        <a:noFill/>
      </xdr:spPr>
      <xdr:txBody>
        <a:bodyPr fromWordArt="1" wrap="none" lIns="91440" tIns="45720" rIns="91440" bIns="45720">
          <a:prstTxWarp prst="textWave1">
            <a:avLst>
              <a:gd name="adj1" fmla="val 20643"/>
              <a:gd name="adj2" fmla="val 48467"/>
            </a:avLst>
          </a:prstTxWarp>
        </a:bodyPr>
        <a:p>
          <a:pPr algn="ctr"/>
          <a:r>
            <a:rPr sz="2000" kern="10" spc="0">
              <a:ln w="9525" cmpd="sng">
                <a:noFill/>
              </a:ln>
              <a:gradFill rotWithShape="1">
                <a:gsLst>
                  <a:gs pos="0">
                    <a:srgbClr val="000080"/>
                  </a:gs>
                  <a:gs pos="100000">
                    <a:srgbClr val="009999"/>
                  </a:gs>
                </a:gsLst>
                <a:path path="rect">
                  <a:fillToRect l="100000" b="100000"/>
                </a:path>
              </a:gradFill>
              <a:effectLst>
                <a:outerShdw dist="53881" dir="2700000" algn="ctr">
                  <a:srgbClr val="C0C0C0">
                    <a:alpha val="100000"/>
                  </a:srgbClr>
                </a:outerShdw>
              </a:effectLst>
              <a:latin typeface="Times New Roman"/>
              <a:cs typeface="Times New Roman"/>
            </a:rPr>
            <a:t>DATI COMUNE</a:t>
          </a:r>
        </a:p>
      </xdr:txBody>
    </xdr:sp>
    <xdr:clientData/>
  </xdr:twoCellAnchor>
  <xdr:twoCellAnchor>
    <xdr:from>
      <xdr:col>1</xdr:col>
      <xdr:colOff>771525</xdr:colOff>
      <xdr:row>1</xdr:row>
      <xdr:rowOff>0</xdr:rowOff>
    </xdr:from>
    <xdr:to>
      <xdr:col>4</xdr:col>
      <xdr:colOff>1028700</xdr:colOff>
      <xdr:row>2</xdr:row>
      <xdr:rowOff>0</xdr:rowOff>
    </xdr:to>
    <xdr:sp>
      <xdr:nvSpPr>
        <xdr:cNvPr id="2" name="WordArt 5"/>
        <xdr:cNvSpPr>
          <a:spLocks/>
        </xdr:cNvSpPr>
      </xdr:nvSpPr>
      <xdr:spPr>
        <a:xfrm>
          <a:off x="1381125" y="161925"/>
          <a:ext cx="2847975" cy="571500"/>
        </a:xfrm>
        <a:prstGeom prst="rect"/>
        <a:noFill/>
      </xdr:spPr>
      <xdr:txBody>
        <a:bodyPr fromWordArt="1" wrap="none" lIns="91440" tIns="45720" rIns="91440" bIns="45720">
          <a:prstTxWarp prst="textPlain">
            <a:avLst>
              <a:gd name="adj" fmla="val 45416"/>
            </a:avLst>
          </a:prstTxWarp>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census opus 2012</a:t>
          </a:r>
        </a:p>
      </xdr:txBody>
    </xdr:sp>
    <xdr:clientData/>
  </xdr:twoCellAnchor>
  <xdr:twoCellAnchor editAs="oneCell">
    <xdr:from>
      <xdr:col>0</xdr:col>
      <xdr:colOff>38100</xdr:colOff>
      <xdr:row>1</xdr:row>
      <xdr:rowOff>47625</xdr:rowOff>
    </xdr:from>
    <xdr:to>
      <xdr:col>1</xdr:col>
      <xdr:colOff>114300</xdr:colOff>
      <xdr:row>2</xdr:row>
      <xdr:rowOff>142875</xdr:rowOff>
    </xdr:to>
    <xdr:pic>
      <xdr:nvPicPr>
        <xdr:cNvPr id="3" name="Picture 6" descr="DD01352_"/>
        <xdr:cNvPicPr preferRelativeResize="1">
          <a:picLocks noChangeAspect="1"/>
        </xdr:cNvPicPr>
      </xdr:nvPicPr>
      <xdr:blipFill>
        <a:blip r:embed="rId1"/>
        <a:stretch>
          <a:fillRect/>
        </a:stretch>
      </xdr:blipFill>
      <xdr:spPr>
        <a:xfrm>
          <a:off x="38100" y="209550"/>
          <a:ext cx="685800" cy="666750"/>
        </a:xfrm>
        <a:prstGeom prst="rect">
          <a:avLst/>
        </a:prstGeom>
        <a:noFill/>
        <a:ln w="9525" cmpd="sng">
          <a:noFill/>
        </a:ln>
      </xdr:spPr>
    </xdr:pic>
    <xdr:clientData/>
  </xdr:twoCellAnchor>
  <xdr:twoCellAnchor editAs="oneCell">
    <xdr:from>
      <xdr:col>5</xdr:col>
      <xdr:colOff>600075</xdr:colOff>
      <xdr:row>1</xdr:row>
      <xdr:rowOff>47625</xdr:rowOff>
    </xdr:from>
    <xdr:to>
      <xdr:col>7</xdr:col>
      <xdr:colOff>28575</xdr:colOff>
      <xdr:row>2</xdr:row>
      <xdr:rowOff>104775</xdr:rowOff>
    </xdr:to>
    <xdr:pic>
      <xdr:nvPicPr>
        <xdr:cNvPr id="4" name="Picture 7" descr="DD01352_"/>
        <xdr:cNvPicPr preferRelativeResize="1">
          <a:picLocks noChangeAspect="1"/>
        </xdr:cNvPicPr>
      </xdr:nvPicPr>
      <xdr:blipFill>
        <a:blip r:embed="rId1"/>
        <a:stretch>
          <a:fillRect/>
        </a:stretch>
      </xdr:blipFill>
      <xdr:spPr>
        <a:xfrm>
          <a:off x="6210300" y="209550"/>
          <a:ext cx="6477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165</xdr:row>
      <xdr:rowOff>142875</xdr:rowOff>
    </xdr:from>
    <xdr:to>
      <xdr:col>3</xdr:col>
      <xdr:colOff>381000</xdr:colOff>
      <xdr:row>168</xdr:row>
      <xdr:rowOff>504825</xdr:rowOff>
    </xdr:to>
    <xdr:sp>
      <xdr:nvSpPr>
        <xdr:cNvPr id="1" name="Oval 1"/>
        <xdr:cNvSpPr>
          <a:spLocks/>
        </xdr:cNvSpPr>
      </xdr:nvSpPr>
      <xdr:spPr>
        <a:xfrm>
          <a:off x="1800225" y="31870650"/>
          <a:ext cx="1171575" cy="1085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15</xdr:row>
      <xdr:rowOff>152400</xdr:rowOff>
    </xdr:from>
    <xdr:to>
      <xdr:col>10</xdr:col>
      <xdr:colOff>600075</xdr:colOff>
      <xdr:row>25</xdr:row>
      <xdr:rowOff>361950</xdr:rowOff>
    </xdr:to>
    <xdr:graphicFrame>
      <xdr:nvGraphicFramePr>
        <xdr:cNvPr id="1" name="Chart 4"/>
        <xdr:cNvGraphicFramePr/>
      </xdr:nvGraphicFramePr>
      <xdr:xfrm>
        <a:off x="3590925" y="2809875"/>
        <a:ext cx="5343525" cy="2057400"/>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26</xdr:row>
      <xdr:rowOff>9525</xdr:rowOff>
    </xdr:from>
    <xdr:to>
      <xdr:col>11</xdr:col>
      <xdr:colOff>9525</xdr:colOff>
      <xdr:row>40</xdr:row>
      <xdr:rowOff>0</xdr:rowOff>
    </xdr:to>
    <xdr:graphicFrame>
      <xdr:nvGraphicFramePr>
        <xdr:cNvPr id="2" name="Chart 6"/>
        <xdr:cNvGraphicFramePr/>
      </xdr:nvGraphicFramePr>
      <xdr:xfrm>
        <a:off x="3581400" y="5114925"/>
        <a:ext cx="5372100" cy="26003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1</xdr:row>
      <xdr:rowOff>9525</xdr:rowOff>
    </xdr:from>
    <xdr:to>
      <xdr:col>10</xdr:col>
      <xdr:colOff>600075</xdr:colOff>
      <xdr:row>14</xdr:row>
      <xdr:rowOff>9525</xdr:rowOff>
    </xdr:to>
    <xdr:graphicFrame>
      <xdr:nvGraphicFramePr>
        <xdr:cNvPr id="3" name="Chart 7"/>
        <xdr:cNvGraphicFramePr/>
      </xdr:nvGraphicFramePr>
      <xdr:xfrm>
        <a:off x="3571875" y="171450"/>
        <a:ext cx="5362575" cy="2333625"/>
      </xdr:xfrm>
      <a:graphic>
        <a:graphicData uri="http://schemas.openxmlformats.org/drawingml/2006/chart">
          <c:chart xmlns:c="http://schemas.openxmlformats.org/drawingml/2006/chart" r:id="rId3"/>
        </a:graphicData>
      </a:graphic>
    </xdr:graphicFrame>
    <xdr:clientData/>
  </xdr:twoCellAnchor>
  <xdr:twoCellAnchor>
    <xdr:from>
      <xdr:col>3</xdr:col>
      <xdr:colOff>57150</xdr:colOff>
      <xdr:row>42</xdr:row>
      <xdr:rowOff>28575</xdr:rowOff>
    </xdr:from>
    <xdr:to>
      <xdr:col>11</xdr:col>
      <xdr:colOff>9525</xdr:colOff>
      <xdr:row>53</xdr:row>
      <xdr:rowOff>152400</xdr:rowOff>
    </xdr:to>
    <xdr:graphicFrame>
      <xdr:nvGraphicFramePr>
        <xdr:cNvPr id="4" name="Chart 12"/>
        <xdr:cNvGraphicFramePr/>
      </xdr:nvGraphicFramePr>
      <xdr:xfrm>
        <a:off x="3619500" y="8067675"/>
        <a:ext cx="5334000" cy="19050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235</xdr:row>
      <xdr:rowOff>38100</xdr:rowOff>
    </xdr:from>
    <xdr:to>
      <xdr:col>2</xdr:col>
      <xdr:colOff>590550</xdr:colOff>
      <xdr:row>238</xdr:row>
      <xdr:rowOff>142875</xdr:rowOff>
    </xdr:to>
    <xdr:sp>
      <xdr:nvSpPr>
        <xdr:cNvPr id="1" name="Oval 1025"/>
        <xdr:cNvSpPr>
          <a:spLocks/>
        </xdr:cNvSpPr>
      </xdr:nvSpPr>
      <xdr:spPr>
        <a:xfrm>
          <a:off x="1238250" y="37642800"/>
          <a:ext cx="571500" cy="571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72</xdr:row>
      <xdr:rowOff>47625</xdr:rowOff>
    </xdr:from>
    <xdr:to>
      <xdr:col>0</xdr:col>
      <xdr:colOff>561975</xdr:colOff>
      <xdr:row>76</xdr:row>
      <xdr:rowOff>57150</xdr:rowOff>
    </xdr:to>
    <xdr:sp>
      <xdr:nvSpPr>
        <xdr:cNvPr id="1" name="Oval 1"/>
        <xdr:cNvSpPr>
          <a:spLocks/>
        </xdr:cNvSpPr>
      </xdr:nvSpPr>
      <xdr:spPr>
        <a:xfrm>
          <a:off x="19050" y="11801475"/>
          <a:ext cx="542925" cy="523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19050</xdr:rowOff>
    </xdr:from>
    <xdr:to>
      <xdr:col>9</xdr:col>
      <xdr:colOff>390525</xdr:colOff>
      <xdr:row>13</xdr:row>
      <xdr:rowOff>9525</xdr:rowOff>
    </xdr:to>
    <xdr:sp>
      <xdr:nvSpPr>
        <xdr:cNvPr id="1" name="Text Box 4"/>
        <xdr:cNvSpPr txBox="1">
          <a:spLocks noChangeArrowheads="1"/>
        </xdr:cNvSpPr>
      </xdr:nvSpPr>
      <xdr:spPr>
        <a:xfrm>
          <a:off x="19050" y="933450"/>
          <a:ext cx="6400800" cy="1333500"/>
        </a:xfrm>
        <a:prstGeom prst="rect">
          <a:avLst/>
        </a:prstGeom>
        <a:noFill/>
        <a:ln w="0"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Il risultato economico rappresenta il valore di sintesi dell'intera gestione economica dell'Ente locale così come risultante dal conto economico.
</a:t>
          </a:r>
          <a:r>
            <a:rPr lang="en-US" cap="none" sz="1000" b="0" i="0" u="none" baseline="0">
              <a:solidFill>
                <a:srgbClr val="000000"/>
              </a:solidFill>
              <a:latin typeface="Arial"/>
              <a:ea typeface="Arial"/>
              <a:cs typeface="Arial"/>
            </a:rPr>
            <a:t>Il risultato economico d'esercizio , calcolato quale differenza  tra proventi e costi, permette di ottenere un 
</a:t>
          </a:r>
          <a:r>
            <a:rPr lang="en-US" cap="none" sz="1000" b="0" i="0" u="none" baseline="0">
              <a:solidFill>
                <a:srgbClr val="000000"/>
              </a:solidFill>
              <a:latin typeface="Arial"/>
              <a:ea typeface="Arial"/>
              <a:cs typeface="Arial"/>
            </a:rPr>
            <a:t>primo giudizio sull'andamento dell'esercizio e misura l'incremento  o il decremento del patrimonio netto.
</a:t>
          </a:r>
          <a:r>
            <a:rPr lang="en-US" cap="none" sz="1000" b="0" i="0" u="none" baseline="0">
              <a:solidFill>
                <a:srgbClr val="000000"/>
              </a:solidFill>
              <a:latin typeface="Arial"/>
              <a:ea typeface="Arial"/>
              <a:cs typeface="Arial"/>
            </a:rPr>
            <a:t>Partendo da questo dato è possibile procedere ad un'analisi dei risultati parziali al fine di meglio comprendere la sua configurazione analitica. 
</a:t>
          </a:r>
          <a:r>
            <a:rPr lang="en-US" cap="none" sz="1000" b="0" i="0" u="none" baseline="0">
              <a:solidFill>
                <a:srgbClr val="000000"/>
              </a:solidFill>
              <a:latin typeface="Arial"/>
              <a:ea typeface="Arial"/>
              <a:cs typeface="Arial"/>
            </a:rPr>
            <a:t>In particolare il risultato d'esercizio si chiude secondo le risultanze contabili riportate nella seguente tabella:</a:t>
          </a:r>
        </a:p>
      </xdr:txBody>
    </xdr:sp>
    <xdr:clientData/>
  </xdr:twoCellAnchor>
  <xdr:oneCellAnchor>
    <xdr:from>
      <xdr:col>0</xdr:col>
      <xdr:colOff>66675</xdr:colOff>
      <xdr:row>21</xdr:row>
      <xdr:rowOff>142875</xdr:rowOff>
    </xdr:from>
    <xdr:ext cx="5695950" cy="495300"/>
    <xdr:sp>
      <xdr:nvSpPr>
        <xdr:cNvPr id="2" name="Text Box 5"/>
        <xdr:cNvSpPr txBox="1">
          <a:spLocks noChangeArrowheads="1"/>
        </xdr:cNvSpPr>
      </xdr:nvSpPr>
      <xdr:spPr>
        <a:xfrm>
          <a:off x="66675" y="3695700"/>
          <a:ext cx="5695950" cy="495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Il grafico correlato evidenzia come il risultato economico complessivo è costituito dalla somma algebrica di risultati economici parziali delle quattro distinte gestioni</a:t>
          </a:r>
        </a:p>
      </xdr:txBody>
    </xdr:sp>
    <xdr:clientData/>
  </xdr:oneCellAnchor>
  <xdr:twoCellAnchor>
    <xdr:from>
      <xdr:col>0</xdr:col>
      <xdr:colOff>514350</xdr:colOff>
      <xdr:row>24</xdr:row>
      <xdr:rowOff>104775</xdr:rowOff>
    </xdr:from>
    <xdr:to>
      <xdr:col>9</xdr:col>
      <xdr:colOff>114300</xdr:colOff>
      <xdr:row>38</xdr:row>
      <xdr:rowOff>152400</xdr:rowOff>
    </xdr:to>
    <xdr:graphicFrame>
      <xdr:nvGraphicFramePr>
        <xdr:cNvPr id="3" name="Chart 6"/>
        <xdr:cNvGraphicFramePr/>
      </xdr:nvGraphicFramePr>
      <xdr:xfrm>
        <a:off x="514350" y="4143375"/>
        <a:ext cx="5629275" cy="23145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43</xdr:row>
      <xdr:rowOff>0</xdr:rowOff>
    </xdr:from>
    <xdr:to>
      <xdr:col>8</xdr:col>
      <xdr:colOff>600075</xdr:colOff>
      <xdr:row>52</xdr:row>
      <xdr:rowOff>47625</xdr:rowOff>
    </xdr:to>
    <xdr:sp>
      <xdr:nvSpPr>
        <xdr:cNvPr id="4" name="Text Box 7"/>
        <xdr:cNvSpPr txBox="1">
          <a:spLocks noChangeArrowheads="1"/>
        </xdr:cNvSpPr>
      </xdr:nvSpPr>
      <xdr:spPr>
        <a:xfrm>
          <a:off x="66675" y="7115175"/>
          <a:ext cx="5953125" cy="1504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Il risultato della gestione, ottenuto quale differenza tra proventi della gestione e costi della gestione costituisce il primo risultato intermedio esposto nel conto economico.
</a:t>
          </a:r>
          <a:r>
            <a:rPr lang="en-US" cap="none" sz="1000" b="0" i="0" u="none" baseline="0">
              <a:solidFill>
                <a:srgbClr val="000000"/>
              </a:solidFill>
              <a:latin typeface="Arial"/>
              <a:ea typeface="Arial"/>
              <a:cs typeface="Arial"/>
            </a:rPr>
            <a:t>Esso rappresenta il risultato della gestione operativa dell'ente, depurato però, degli effetti relativi alla gestione di aziende speciali e partecipate.
</a:t>
          </a:r>
          <a:r>
            <a:rPr lang="en-US" cap="none" sz="1000" b="0" i="0" u="none" baseline="0">
              <a:solidFill>
                <a:srgbClr val="000000"/>
              </a:solidFill>
              <a:latin typeface="Arial"/>
              <a:ea typeface="Arial"/>
              <a:cs typeface="Arial"/>
            </a:rPr>
            <a:t>Si ottiene sottraendo al totale della Classe A) proventi della gestione, il totale della classe B)Costi della gestione e misura l'economicità di quella parte della gestione operativa svolta in modo diretto o in economia, permettendo di avere una immediata e sintetica percezione della efficienza produttiva interna e della correlata efficacia dell'azione svolta.
</a:t>
          </a:r>
          <a:r>
            <a:rPr lang="en-US" cap="none" sz="1000" b="0" i="0" u="none" baseline="0">
              <a:solidFill>
                <a:srgbClr val="000000"/>
              </a:solidFill>
              <a:latin typeface="Arial"/>
              <a:ea typeface="Arial"/>
              <a:cs typeface="Arial"/>
            </a:rPr>
            <a:t>Nel nostro caso il risultato della gestione risulta così determinato:
</a:t>
          </a:r>
        </a:p>
      </xdr:txBody>
    </xdr:sp>
    <xdr:clientData/>
  </xdr:twoCellAnchor>
  <xdr:twoCellAnchor>
    <xdr:from>
      <xdr:col>0</xdr:col>
      <xdr:colOff>1104900</xdr:colOff>
      <xdr:row>76</xdr:row>
      <xdr:rowOff>152400</xdr:rowOff>
    </xdr:from>
    <xdr:to>
      <xdr:col>9</xdr:col>
      <xdr:colOff>0</xdr:colOff>
      <xdr:row>90</xdr:row>
      <xdr:rowOff>66675</xdr:rowOff>
    </xdr:to>
    <xdr:graphicFrame>
      <xdr:nvGraphicFramePr>
        <xdr:cNvPr id="5" name="Chart 8"/>
        <xdr:cNvGraphicFramePr/>
      </xdr:nvGraphicFramePr>
      <xdr:xfrm>
        <a:off x="1104900" y="12725400"/>
        <a:ext cx="4924425" cy="21812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108</xdr:row>
      <xdr:rowOff>9525</xdr:rowOff>
    </xdr:from>
    <xdr:ext cx="6010275" cy="1457325"/>
    <xdr:sp>
      <xdr:nvSpPr>
        <xdr:cNvPr id="6" name="Text Box 9"/>
        <xdr:cNvSpPr txBox="1">
          <a:spLocks noChangeArrowheads="1"/>
        </xdr:cNvSpPr>
      </xdr:nvSpPr>
      <xdr:spPr>
        <a:xfrm>
          <a:off x="28575" y="20869275"/>
          <a:ext cx="6010275" cy="1457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Il risultato di questa gestione è stato previsto al fine di evidenziare l'andamento di quelle attività poste in essere dall'ente indirettamente secondo le forme giuridiche previste dall'art. 22 della legge 142/90 e ss.mm.
</a:t>
          </a:r>
          <a:r>
            <a:rPr lang="en-US" cap="none" sz="1000" b="0" i="0" u="none" baseline="0">
              <a:solidFill>
                <a:srgbClr val="000000"/>
              </a:solidFill>
              <a:latin typeface="Arial"/>
              <a:ea typeface="Arial"/>
              <a:cs typeface="Arial"/>
            </a:rPr>
            <a:t>La voce C17 rappresenta la somma degli eventuali proventi distribuiti a titolo di dividendo da aziende speciali e società partecipate dall'ente. 
</a:t>
          </a:r>
          <a:r>
            <a:rPr lang="en-US" cap="none" sz="1000" b="0" i="0" u="none" baseline="0">
              <a:solidFill>
                <a:srgbClr val="000000"/>
              </a:solidFill>
              <a:latin typeface="Arial"/>
              <a:ea typeface="Arial"/>
              <a:cs typeface="Arial"/>
            </a:rPr>
            <a:t>La voce C18 rappresenta la somma degli interessi attivi nel periodo versati all'ente come corrispettivo per la disponibilità del fondo di dotazione.
</a:t>
          </a:r>
          <a:r>
            <a:rPr lang="en-US" cap="none" sz="1000" b="0" i="0" u="none" baseline="0">
              <a:solidFill>
                <a:srgbClr val="000000"/>
              </a:solidFill>
              <a:latin typeface="Arial"/>
              <a:ea typeface="Arial"/>
              <a:cs typeface="Arial"/>
            </a:rPr>
            <a:t>La voce C19 rappresenta il costo complessivo delle erogazioni concesse alle aziende speciali e partecipate per contributi in conto di gestione o per il ripiano di eventuali perdite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123</xdr:row>
      <xdr:rowOff>104775</xdr:rowOff>
    </xdr:from>
    <xdr:to>
      <xdr:col>7</xdr:col>
      <xdr:colOff>257175</xdr:colOff>
      <xdr:row>135</xdr:row>
      <xdr:rowOff>76200</xdr:rowOff>
    </xdr:to>
    <xdr:graphicFrame>
      <xdr:nvGraphicFramePr>
        <xdr:cNvPr id="7" name="Chart 10"/>
        <xdr:cNvGraphicFramePr/>
      </xdr:nvGraphicFramePr>
      <xdr:xfrm>
        <a:off x="1133475" y="23393400"/>
        <a:ext cx="3609975" cy="203835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139</xdr:row>
      <xdr:rowOff>38100</xdr:rowOff>
    </xdr:from>
    <xdr:to>
      <xdr:col>8</xdr:col>
      <xdr:colOff>57150</xdr:colOff>
      <xdr:row>145</xdr:row>
      <xdr:rowOff>38100</xdr:rowOff>
    </xdr:to>
    <xdr:sp>
      <xdr:nvSpPr>
        <xdr:cNvPr id="8" name="Text Box 11"/>
        <xdr:cNvSpPr txBox="1">
          <a:spLocks noChangeArrowheads="1"/>
        </xdr:cNvSpPr>
      </xdr:nvSpPr>
      <xdr:spPr>
        <a:xfrm>
          <a:off x="95250" y="25879425"/>
          <a:ext cx="5381625" cy="971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Il risultato della gestione operativa si ottiene sommando algebricamente al risultato della gestione, il totale (positivo o negativo) dei proventi e oneri da aziende speciali partecipate.
</a:t>
          </a:r>
          <a:r>
            <a:rPr lang="en-US" cap="none" sz="1000" b="0" i="0" u="none" baseline="0">
              <a:solidFill>
                <a:srgbClr val="000000"/>
              </a:solidFill>
              <a:latin typeface="Arial"/>
              <a:ea typeface="Arial"/>
              <a:cs typeface="Arial"/>
            </a:rPr>
            <a:t>Tale risultato sintetizza in termini quantitativi l'economicità della attività tipiche dell'ente nel loro
</a:t>
          </a:r>
          <a:r>
            <a:rPr lang="en-US" cap="none" sz="1000" b="0" i="0" u="none" baseline="0">
              <a:solidFill>
                <a:srgbClr val="000000"/>
              </a:solidFill>
              <a:latin typeface="Arial"/>
              <a:ea typeface="Arial"/>
              <a:cs typeface="Arial"/>
            </a:rPr>
            <a:t>complesso, permettendo pertanto, una valutazione immediata in merito alla efficienza produttiva e alla efficacia dell'azione amministrativa condotta</a:t>
          </a:r>
        </a:p>
      </xdr:txBody>
    </xdr:sp>
    <xdr:clientData/>
  </xdr:twoCellAnchor>
  <xdr:twoCellAnchor>
    <xdr:from>
      <xdr:col>1</xdr:col>
      <xdr:colOff>9525</xdr:colOff>
      <xdr:row>150</xdr:row>
      <xdr:rowOff>152400</xdr:rowOff>
    </xdr:from>
    <xdr:to>
      <xdr:col>7</xdr:col>
      <xdr:colOff>257175</xdr:colOff>
      <xdr:row>162</xdr:row>
      <xdr:rowOff>123825</xdr:rowOff>
    </xdr:to>
    <xdr:graphicFrame>
      <xdr:nvGraphicFramePr>
        <xdr:cNvPr id="9" name="Chart 12"/>
        <xdr:cNvGraphicFramePr/>
      </xdr:nvGraphicFramePr>
      <xdr:xfrm>
        <a:off x="1133475" y="27774900"/>
        <a:ext cx="3609975" cy="1914525"/>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168</xdr:row>
      <xdr:rowOff>0</xdr:rowOff>
    </xdr:from>
    <xdr:to>
      <xdr:col>8</xdr:col>
      <xdr:colOff>0</xdr:colOff>
      <xdr:row>179</xdr:row>
      <xdr:rowOff>152400</xdr:rowOff>
    </xdr:to>
    <xdr:sp>
      <xdr:nvSpPr>
        <xdr:cNvPr id="10" name="Text Box 13"/>
        <xdr:cNvSpPr txBox="1">
          <a:spLocks noChangeArrowheads="1"/>
        </xdr:cNvSpPr>
      </xdr:nvSpPr>
      <xdr:spPr>
        <a:xfrm>
          <a:off x="76200" y="30537150"/>
          <a:ext cx="5343525" cy="19335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Oltre alla gestione caratteristica dell'Ente è necessario considerare anche le altre gestioni extracaratteristiche che possono produrre effetti particolarmente evidenti sulla composizione del risultato economico complessivo.
</a:t>
          </a:r>
          <a:r>
            <a:rPr lang="en-US" cap="none" sz="1000" b="0" i="0" u="none" baseline="0">
              <a:solidFill>
                <a:srgbClr val="000000"/>
              </a:solidFill>
              <a:latin typeface="Arial"/>
              <a:ea typeface="Arial"/>
              <a:cs typeface="Arial"/>
            </a:rPr>
            <a:t>Tra queste particolare importanza riveste la "gestione finanziaria", che trova allocazione nel conto economico dell'ente in corrispondenza della classe D)proventi e oneri finanziari, che permette di apprezzare l'entità e l'incidenza degli oneri finanziari complessivi (al netto dei proventi finanziari) sul risultato della gestione.
</a:t>
          </a:r>
          <a:r>
            <a:rPr lang="en-US" cap="none" sz="1000" b="0" i="0" u="none" baseline="0">
              <a:solidFill>
                <a:srgbClr val="000000"/>
              </a:solidFill>
              <a:latin typeface="Arial"/>
              <a:ea typeface="Arial"/>
              <a:cs typeface="Arial"/>
            </a:rPr>
            <a:t>Il totale della Classe D) è dato dalla somma algebrica di tutti i componenti positivi di reddito relativi agli interessi finanziari attivi e di tutti quelli negativi riferibili agli interessi finanziari passivi di periodo.
</a:t>
          </a:r>
          <a:r>
            <a:rPr lang="en-US" cap="none" sz="1000" b="0" i="0" u="none" baseline="0">
              <a:solidFill>
                <a:srgbClr val="000000"/>
              </a:solidFill>
              <a:latin typeface="Arial"/>
              <a:ea typeface="Arial"/>
              <a:cs typeface="Arial"/>
            </a:rPr>
            <a:t>Un risultato negativo di solito è dovuto alle quote di interessi passivi su mutui contratti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185</xdr:row>
      <xdr:rowOff>85725</xdr:rowOff>
    </xdr:from>
    <xdr:to>
      <xdr:col>7</xdr:col>
      <xdr:colOff>266700</xdr:colOff>
      <xdr:row>200</xdr:row>
      <xdr:rowOff>47625</xdr:rowOff>
    </xdr:to>
    <xdr:graphicFrame>
      <xdr:nvGraphicFramePr>
        <xdr:cNvPr id="11" name="Chart 14"/>
        <xdr:cNvGraphicFramePr/>
      </xdr:nvGraphicFramePr>
      <xdr:xfrm>
        <a:off x="1143000" y="33375600"/>
        <a:ext cx="3609975" cy="23907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203</xdr:row>
      <xdr:rowOff>0</xdr:rowOff>
    </xdr:from>
    <xdr:to>
      <xdr:col>7</xdr:col>
      <xdr:colOff>904875</xdr:colOff>
      <xdr:row>216</xdr:row>
      <xdr:rowOff>123825</xdr:rowOff>
    </xdr:to>
    <xdr:sp>
      <xdr:nvSpPr>
        <xdr:cNvPr id="12" name="Text Box 15"/>
        <xdr:cNvSpPr txBox="1">
          <a:spLocks noChangeArrowheads="1"/>
        </xdr:cNvSpPr>
      </xdr:nvSpPr>
      <xdr:spPr>
        <a:xfrm>
          <a:off x="9525" y="36204525"/>
          <a:ext cx="5381625" cy="2228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Oltre alla gestione caratteristica ed a quella finanziaria bisogna considerare anche l'incidenza della "gestione straordinaria" sul risultato d'esercizio, ossia di tutti i componenti straordinari positivi e negativi di reddito. Il totale della classe E)Proventi ed oneri straordinari evidenzia il risultato parziale netto riferibile a questa gestione permettendo una determinazione puntuale dell'entità in termini di valori.
</a:t>
          </a:r>
          <a:r>
            <a:rPr lang="en-US" cap="none" sz="1000" b="0" i="0" u="none" baseline="0">
              <a:solidFill>
                <a:srgbClr val="000000"/>
              </a:solidFill>
              <a:latin typeface="Arial"/>
              <a:ea typeface="Arial"/>
              <a:cs typeface="Arial"/>
            </a:rPr>
            <a:t>Contrariamente a  quanto precedentemente visto , nel caso dei proventi ed oneri straordinari il conto economico espone 2 sub totali: uno relativo al totale dei compenti positivi evidenziato con la lettera E1 e l'altro relativo al totale dei componenti negativi, evidenziato dalla lettere E2.
</a:t>
          </a:r>
          <a:r>
            <a:rPr lang="en-US" cap="none" sz="1000" b="0" i="0" u="none" baseline="0">
              <a:solidFill>
                <a:srgbClr val="000000"/>
              </a:solidFill>
              <a:latin typeface="Arial"/>
              <a:ea typeface="Arial"/>
              <a:cs typeface="Arial"/>
            </a:rPr>
            <a:t>Ne consegue che il risultato della gestine straordinaria viene ad essere determinato dalla differenza dei sub-totali E1 - E2.
</a:t>
          </a:r>
          <a:r>
            <a:rPr lang="en-US" cap="none" sz="1000" b="0" i="0" u="none" baseline="0">
              <a:solidFill>
                <a:srgbClr val="000000"/>
              </a:solidFill>
              <a:latin typeface="Arial"/>
              <a:ea typeface="Arial"/>
              <a:cs typeface="Arial"/>
            </a:rPr>
            <a:t>Il valore totale della classe E è dato dalla somma algebrica di tutti i componenti positivi e negativi di reddito, relativi alla gestione straordinaria. </a:t>
          </a:r>
        </a:p>
      </xdr:txBody>
    </xdr:sp>
    <xdr:clientData/>
  </xdr:twoCellAnchor>
  <xdr:twoCellAnchor>
    <xdr:from>
      <xdr:col>1</xdr:col>
      <xdr:colOff>0</xdr:colOff>
      <xdr:row>222</xdr:row>
      <xdr:rowOff>28575</xdr:rowOff>
    </xdr:from>
    <xdr:to>
      <xdr:col>7</xdr:col>
      <xdr:colOff>247650</xdr:colOff>
      <xdr:row>237</xdr:row>
      <xdr:rowOff>104775</xdr:rowOff>
    </xdr:to>
    <xdr:graphicFrame>
      <xdr:nvGraphicFramePr>
        <xdr:cNvPr id="13" name="Chart 16"/>
        <xdr:cNvGraphicFramePr/>
      </xdr:nvGraphicFramePr>
      <xdr:xfrm>
        <a:off x="1123950" y="39309675"/>
        <a:ext cx="3609975" cy="2505075"/>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240</xdr:row>
      <xdr:rowOff>0</xdr:rowOff>
    </xdr:from>
    <xdr:to>
      <xdr:col>8</xdr:col>
      <xdr:colOff>9525</xdr:colOff>
      <xdr:row>260</xdr:row>
      <xdr:rowOff>9525</xdr:rowOff>
    </xdr:to>
    <xdr:sp>
      <xdr:nvSpPr>
        <xdr:cNvPr id="14" name="Text Box 17"/>
        <xdr:cNvSpPr txBox="1">
          <a:spLocks noChangeArrowheads="1"/>
        </xdr:cNvSpPr>
      </xdr:nvSpPr>
      <xdr:spPr>
        <a:xfrm>
          <a:off x="28575" y="42195750"/>
          <a:ext cx="5400675" cy="3248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ANALISI PROVENTI STRAORDINARI
</a:t>
          </a:r>
          <a:r>
            <a:rPr lang="en-US" cap="none" sz="1000" b="1" i="0" u="none" baseline="0">
              <a:solidFill>
                <a:srgbClr val="000000"/>
              </a:solidFill>
              <a:latin typeface="Arial"/>
              <a:ea typeface="Arial"/>
              <a:cs typeface="Arial"/>
            </a:rPr>
            <a:t>Insussistenze del passivo:</a:t>
          </a:r>
          <a:r>
            <a:rPr lang="en-US" cap="none" sz="1000" b="0" i="0" u="none" baseline="0">
              <a:solidFill>
                <a:srgbClr val="000000"/>
              </a:solidFill>
              <a:latin typeface="Arial"/>
              <a:ea typeface="Arial"/>
              <a:cs typeface="Arial"/>
            </a:rPr>
            <a:t> sono variazioni economiche positive derivanti dalla riduzione dei
</a:t>
          </a:r>
          <a:r>
            <a:rPr lang="en-US" cap="none" sz="1000" b="0" i="0" u="none" baseline="0">
              <a:solidFill>
                <a:srgbClr val="000000"/>
              </a:solidFill>
              <a:latin typeface="Arial"/>
              <a:ea typeface="Arial"/>
              <a:cs typeface="Arial"/>
            </a:rPr>
            <a:t>debiti esposti nel passivo del conto del bilancio ad eccezione dei residui passivi del titolo II della spesa.
</a:t>
          </a:r>
          <a:r>
            <a:rPr lang="en-US" cap="none" sz="1000" b="1" i="0" u="none" baseline="0">
              <a:solidFill>
                <a:srgbClr val="000000"/>
              </a:solidFill>
              <a:latin typeface="Arial"/>
              <a:ea typeface="Arial"/>
              <a:cs typeface="Arial"/>
            </a:rPr>
            <a:t>Sopravvenienze attive: </a:t>
          </a:r>
          <a:r>
            <a:rPr lang="en-US" cap="none" sz="1000" b="0" i="0" u="none" baseline="0">
              <a:solidFill>
                <a:srgbClr val="000000"/>
              </a:solidFill>
              <a:latin typeface="Arial"/>
              <a:ea typeface="Arial"/>
              <a:cs typeface="Arial"/>
            </a:rPr>
            <a:t>rappresentano proventi straordinari non prevedibili e relativi ad esercizi precedenti che determinano incrementi dell'attivo e del patrimonio netto [incassi di crediti considerati inesigibili - proventi conseguiti per un ammontare superiore rispetto a quello indicato nei precedenti bilanci  (maggiori residui attivi ad eccezione di quelli del titolo IV cat. 2,3,4,5)].
</a:t>
          </a:r>
          <a:r>
            <a:rPr lang="en-US" cap="none" sz="1000" b="0" i="0" u="none" baseline="0">
              <a:solidFill>
                <a:srgbClr val="000000"/>
              </a:solidFill>
              <a:latin typeface="Arial"/>
              <a:ea typeface="Arial"/>
              <a:cs typeface="Arial"/>
            </a:rPr>
            <a:t>In questa voce dovrebbero trovare allocazione:
</a:t>
          </a:r>
          <a:r>
            <a:rPr lang="en-US" cap="none" sz="1000" b="0" i="0" u="none" baseline="0">
              <a:solidFill>
                <a:srgbClr val="000000"/>
              </a:solidFill>
              <a:latin typeface="Arial"/>
              <a:ea typeface="Arial"/>
              <a:cs typeface="Arial"/>
            </a:rPr>
            <a:t>- i proventi di natura tributaria accertati in corso d'anno e riferibili ad esercizi pregressi
</a:t>
          </a:r>
          <a:r>
            <a:rPr lang="en-US" cap="none" sz="1000" b="0" i="0" u="none" baseline="0">
              <a:solidFill>
                <a:srgbClr val="000000"/>
              </a:solidFill>
              <a:latin typeface="Arial"/>
              <a:ea typeface="Arial"/>
              <a:cs typeface="Arial"/>
            </a:rPr>
            <a:t>- le entrate straordinarie in denaro
</a:t>
          </a:r>
          <a:r>
            <a:rPr lang="en-US" cap="none" sz="1000" b="0" i="0" u="none" baseline="0">
              <a:solidFill>
                <a:srgbClr val="000000"/>
              </a:solidFill>
              <a:latin typeface="Arial"/>
              <a:ea typeface="Arial"/>
              <a:cs typeface="Arial"/>
            </a:rPr>
            <a:t>- le donazioni
</a:t>
          </a:r>
          <a:r>
            <a:rPr lang="en-US" cap="none" sz="1000" b="0" i="0" u="none" baseline="0">
              <a:solidFill>
                <a:srgbClr val="000000"/>
              </a:solidFill>
              <a:latin typeface="Arial"/>
              <a:ea typeface="Arial"/>
              <a:cs typeface="Arial"/>
            </a:rPr>
            <a:t>- se indicato nella tabella successiva possono essere incluse in questa voce eventuali scritture positive a rettifica delle immobilizzazioni materiali, in particolare maggiori incrementi del patrimonio rispetto al pagato del titolo II della spesa. Ciò si determina quando nell'anno vengono approvati stati finali di opere per cui erano stati erogati pagamenti negli anni scorsi non registrati al titolo II o contabilizzati diversamente, oppure a seguito di revisione straordinaria degli inventari, se l'importo del patrimonio netto approvato l'anno precedente era inferiore ai valori ricostruiti in base alle indicazioni del decreto d.lvo 267/00</a:t>
          </a:r>
        </a:p>
      </xdr:txBody>
    </xdr:sp>
    <xdr:clientData/>
  </xdr:twoCellAnchor>
  <xdr:twoCellAnchor>
    <xdr:from>
      <xdr:col>0</xdr:col>
      <xdr:colOff>66675</xdr:colOff>
      <xdr:row>270</xdr:row>
      <xdr:rowOff>19050</xdr:rowOff>
    </xdr:from>
    <xdr:to>
      <xdr:col>8</xdr:col>
      <xdr:colOff>152400</xdr:colOff>
      <xdr:row>291</xdr:row>
      <xdr:rowOff>9525</xdr:rowOff>
    </xdr:to>
    <xdr:sp>
      <xdr:nvSpPr>
        <xdr:cNvPr id="15" name="Text Box 18"/>
        <xdr:cNvSpPr txBox="1">
          <a:spLocks noChangeArrowheads="1"/>
        </xdr:cNvSpPr>
      </xdr:nvSpPr>
      <xdr:spPr>
        <a:xfrm>
          <a:off x="66675" y="47463075"/>
          <a:ext cx="5505450" cy="3409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Plusvalenze patrimoniali: </a:t>
          </a:r>
          <a:r>
            <a:rPr lang="en-US" cap="none" sz="1000" b="0" i="0" u="none" baseline="0">
              <a:solidFill>
                <a:srgbClr val="000000"/>
              </a:solidFill>
              <a:latin typeface="Arial"/>
              <a:ea typeface="Arial"/>
              <a:cs typeface="Arial"/>
            </a:rPr>
            <a:t>è il valore determinato dal confronto tra il prezzo di cessione stanziato in bilancio al titolo IV cat. 1 ed il valore residuo della immobilizzazione (costo capitalizzato al netto del fondo di ammortamento). Viceversa nel caso in cui il prezzo di cessione è inferiore rispetto al valore residuo esposto nel conto del patrimonio si avrà una </a:t>
          </a:r>
          <a:r>
            <a:rPr lang="en-US" cap="none" sz="1000" b="1" i="0" u="none" baseline="0">
              <a:solidFill>
                <a:srgbClr val="000000"/>
              </a:solidFill>
              <a:latin typeface="Arial"/>
              <a:ea typeface="Arial"/>
              <a:cs typeface="Arial"/>
            </a:rPr>
            <a:t>minusvalenza patrimoniale</a:t>
          </a:r>
          <a:r>
            <a:rPr lang="en-US" cap="none" sz="1000" b="0" i="0" u="none" baseline="0">
              <a:solidFill>
                <a:srgbClr val="000000"/>
              </a:solidFill>
              <a:latin typeface="Arial"/>
              <a:ea typeface="Arial"/>
              <a:cs typeface="Arial"/>
            </a:rPr>
            <a:t> da iscrivere nella voce E26.
</a:t>
          </a:r>
          <a:r>
            <a:rPr lang="en-US" cap="none" sz="1000" b="1" i="0" u="none" baseline="0">
              <a:solidFill>
                <a:srgbClr val="000000"/>
              </a:solidFill>
              <a:latin typeface="Arial"/>
              <a:ea typeface="Arial"/>
              <a:cs typeface="Arial"/>
            </a:rPr>
            <a:t>Insussistenze dell'attivo</a:t>
          </a:r>
          <a:r>
            <a:rPr lang="en-US" cap="none" sz="1000" b="0" i="0" u="none" baseline="0">
              <a:solidFill>
                <a:srgbClr val="000000"/>
              </a:solidFill>
              <a:latin typeface="Arial"/>
              <a:ea typeface="Arial"/>
              <a:cs typeface="Arial"/>
            </a:rPr>
            <a:t>: la voce rappresenta la somma delle variazioni economiche negative derivanti dalla riduzione di crediti esposti nell'attivo del conto del patrimonio, compresi anche i minori residui attivi del conto del bilancio. 
</a:t>
          </a:r>
          <a:r>
            <a:rPr lang="en-US" cap="none" sz="1000" b="0" i="0" u="none" baseline="0">
              <a:solidFill>
                <a:srgbClr val="000000"/>
              </a:solidFill>
              <a:latin typeface="Arial"/>
              <a:ea typeface="Arial"/>
              <a:cs typeface="Arial"/>
            </a:rPr>
            <a:t>In questa voce trovano anche allocazione le "sopravvenienze passive" non essendo stata prevista l'apposita voce. Tra le sopravvenienze passive si trovano gli oneri sostenuti a fronte di proventi iscritti in precedenti bilanci (es.pagamenti di debiti considerati prescritti quindi eliminati dal bilancio) oppure costi sostenuti per un ammontare superiore a quello indicato in precedenti bilanci "maggiori residui passivi".
</a:t>
          </a:r>
          <a:r>
            <a:rPr lang="en-US" cap="none" sz="1000" b="0" i="0" u="none" baseline="0">
              <a:solidFill>
                <a:srgbClr val="000000"/>
              </a:solidFill>
              <a:latin typeface="Arial"/>
              <a:ea typeface="Arial"/>
              <a:cs typeface="Arial"/>
            </a:rPr>
            <a:t>In questa voce vengono inserite anche rettifiche negative su immobilizzazioni materiali: ciò si verifica quando l'incremento patrimoniale (var. + da c.to finanziario) è inferiore al pagato del titolo II della spesa (al netto del pagato dell'int. 7) [mandati pagati al titolo II ma non inerenti a manutenzione straordinaria o miglioria del patrimonio].
</a:t>
          </a:r>
          <a:r>
            <a:rPr lang="en-US" cap="none" sz="1000" b="0" i="0" u="none" baseline="0">
              <a:solidFill>
                <a:srgbClr val="000000"/>
              </a:solidFill>
              <a:latin typeface="Arial"/>
              <a:ea typeface="Arial"/>
              <a:cs typeface="Arial"/>
            </a:rPr>
            <a:t>Vi possone essere anche rettifiche extracontabili dovute a revisioni straordinarie dell'inventario: in particolare se vi è difformità in negativo tra i dati approvati nel precedente esercizio ed i dati risultanti da una ricostruzione in base alle indicazione del d.lvo 267/00</a:t>
          </a:r>
        </a:p>
      </xdr:txBody>
    </xdr:sp>
    <xdr:clientData/>
  </xdr:twoCellAnchor>
  <xdr:twoCellAnchor>
    <xdr:from>
      <xdr:col>0</xdr:col>
      <xdr:colOff>9525</xdr:colOff>
      <xdr:row>304</xdr:row>
      <xdr:rowOff>19050</xdr:rowOff>
    </xdr:from>
    <xdr:to>
      <xdr:col>8</xdr:col>
      <xdr:colOff>9525</xdr:colOff>
      <xdr:row>311</xdr:row>
      <xdr:rowOff>152400</xdr:rowOff>
    </xdr:to>
    <xdr:sp>
      <xdr:nvSpPr>
        <xdr:cNvPr id="16" name="Text Box 19"/>
        <xdr:cNvSpPr txBox="1">
          <a:spLocks noChangeArrowheads="1"/>
        </xdr:cNvSpPr>
      </xdr:nvSpPr>
      <xdr:spPr>
        <a:xfrm>
          <a:off x="9525" y="53006625"/>
          <a:ext cx="5419725" cy="1266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Accantonamento per svalutazione crediti: </a:t>
          </a:r>
          <a:r>
            <a:rPr lang="en-US" cap="none" sz="1000" b="0" i="0" u="none" baseline="0">
              <a:solidFill>
                <a:srgbClr val="000000"/>
              </a:solidFill>
              <a:latin typeface="Arial"/>
              <a:ea typeface="Arial"/>
              <a:cs typeface="Arial"/>
            </a:rPr>
            <a:t>rappresenta un costo presunto futuro da attribuire all'esercizio ed è un fondo di riserva di valori da utilizzare se e quando il rischio di svalutazione crediti si manifesta. Può essere applicato solo su crediti iscritti tra quelli di "dubbia esigibilità"; se invece il credito è iscritto tra i residui attivi occorrerà procedere allo storno.
</a:t>
          </a:r>
          <a:r>
            <a:rPr lang="en-US" cap="none" sz="1000" b="1" i="0" u="none" baseline="0">
              <a:solidFill>
                <a:srgbClr val="000000"/>
              </a:solidFill>
              <a:latin typeface="Arial"/>
              <a:ea typeface="Arial"/>
              <a:cs typeface="Arial"/>
            </a:rPr>
            <a:t>Oneri straordinari: </a:t>
          </a:r>
          <a:r>
            <a:rPr lang="en-US" cap="none" sz="1000" b="0" i="0" u="none" baseline="0">
              <a:solidFill>
                <a:srgbClr val="000000"/>
              </a:solidFill>
              <a:latin typeface="Arial"/>
              <a:ea typeface="Arial"/>
              <a:cs typeface="Arial"/>
            </a:rPr>
            <a:t>rappresentano l'insieme delle variazioni economiche negative riferibili alla gestione straordinaria e non allocabili in altre voci accese agli oneri straordinari di gestione - il valore si trova all'intervento 8 del titolo I della spesa</a:t>
          </a:r>
        </a:p>
      </xdr:txBody>
    </xdr:sp>
    <xdr:clientData/>
  </xdr:twoCellAnchor>
  <xdr:twoCellAnchor>
    <xdr:from>
      <xdr:col>0</xdr:col>
      <xdr:colOff>0</xdr:colOff>
      <xdr:row>323</xdr:row>
      <xdr:rowOff>47625</xdr:rowOff>
    </xdr:from>
    <xdr:to>
      <xdr:col>8</xdr:col>
      <xdr:colOff>0</xdr:colOff>
      <xdr:row>338</xdr:row>
      <xdr:rowOff>104775</xdr:rowOff>
    </xdr:to>
    <xdr:graphicFrame>
      <xdr:nvGraphicFramePr>
        <xdr:cNvPr id="17" name="Chart 20"/>
        <xdr:cNvGraphicFramePr/>
      </xdr:nvGraphicFramePr>
      <xdr:xfrm>
        <a:off x="0" y="56130825"/>
        <a:ext cx="5419725" cy="2486025"/>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91</xdr:row>
      <xdr:rowOff>66675</xdr:rowOff>
    </xdr:from>
    <xdr:to>
      <xdr:col>8</xdr:col>
      <xdr:colOff>600075</xdr:colOff>
      <xdr:row>94</xdr:row>
      <xdr:rowOff>66675</xdr:rowOff>
    </xdr:to>
    <xdr:sp>
      <xdr:nvSpPr>
        <xdr:cNvPr id="18" name="Text Box 21"/>
        <xdr:cNvSpPr txBox="1">
          <a:spLocks noChangeArrowheads="1"/>
        </xdr:cNvSpPr>
      </xdr:nvSpPr>
      <xdr:spPr>
        <a:xfrm>
          <a:off x="57150" y="15240000"/>
          <a:ext cx="5962650" cy="334327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voci di cui sopra sono evinte da accertamenti ed impegni rilevabili dal conto del bilancio, gli importi sono stati rettificati ed integrati dai ratei ed i risconti in base al principio di competenza economica. Le eccezioni sono rappresentate dai punti: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A5 "proventi diversi" così composti</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A</a:t>
          </a:r>
          <a:r>
            <a:rPr lang="en-US" cap="none" sz="1000" b="0" i="1" u="none" baseline="0">
              <a:solidFill>
                <a:srgbClr val="000000"/>
              </a:solidFill>
              <a:latin typeface="Arial"/>
              <a:ea typeface="Arial"/>
              <a:cs typeface="Arial"/>
            </a:rPr>
            <a:t>= accertamenti di competenza del titolo III cat. 5 + </a:t>
          </a:r>
          <a:r>
            <a:rPr lang="en-US" cap="none" sz="1000" b="1" i="1" u="none" baseline="0">
              <a:solidFill>
                <a:srgbClr val="000000"/>
              </a:solidFill>
              <a:latin typeface="Arial"/>
              <a:ea typeface="Arial"/>
              <a:cs typeface="Arial"/>
            </a:rPr>
            <a:t>B</a:t>
          </a:r>
          <a:r>
            <a:rPr lang="en-US" cap="none" sz="1000" b="0" i="1" u="none" baseline="0">
              <a:solidFill>
                <a:srgbClr val="000000"/>
              </a:solidFill>
              <a:latin typeface="Arial"/>
              <a:ea typeface="Arial"/>
              <a:cs typeface="Arial"/>
            </a:rPr>
            <a:t>=da prospetto di conciliazione entrata "ricavi pluriennali"  la voce rappresenta una sorta di ammortamento finanziario attivo calcolato sul totale dei trasferimenti riportati nel conto del patrimonio passivo voci B1 e B2 ed applicando i coefficienti di ammortamento previsti dal d.lvo 267/00 per le opere interessate al conferimento (generico 3%)+ </a:t>
          </a:r>
          <a:r>
            <a:rPr lang="en-US" cap="none" sz="1000" b="1" i="1" u="none" baseline="0">
              <a:solidFill>
                <a:srgbClr val="000000"/>
              </a:solidFill>
              <a:latin typeface="Arial"/>
              <a:ea typeface="Arial"/>
              <a:cs typeface="Arial"/>
            </a:rPr>
            <a:t>C</a:t>
          </a:r>
          <a:r>
            <a:rPr lang="en-US" cap="none" sz="1000" b="0" i="1" u="none" baseline="0">
              <a:solidFill>
                <a:srgbClr val="000000"/>
              </a:solidFill>
              <a:latin typeface="Arial"/>
              <a:ea typeface="Arial"/>
              <a:cs typeface="Arial"/>
            </a:rPr>
            <a:t>=pagamenti di contributi al titolo II int. 7 dove l'ente figura da tramite
</a:t>
          </a:r>
          <a:r>
            <a:rPr lang="en-US" cap="none" sz="1000" b="0" i="1" u="none" baseline="0">
              <a:solidFill>
                <a:srgbClr val="000000"/>
              </a:solidFill>
              <a:latin typeface="Arial"/>
              <a:ea typeface="Arial"/>
              <a:cs typeface="Arial"/>
            </a:rPr>
            <a:t>quindi non sostiene un costo (pareggio con l'eliminazione del conferimento dalla voce del conto del patrimonio passivo B2)</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A6 "proventi da concessione a edificare</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corrispondono alla quota di proventi da concessioni a edificare destinati alla manutenzione ordinaria del patrimonio (parte del titolo IV cat. 5)
</a:t>
          </a:r>
          <a:r>
            <a:rPr lang="en-US" cap="none" sz="1000" b="1" i="0" u="sng" baseline="0">
              <a:solidFill>
                <a:srgbClr val="000000"/>
              </a:solidFill>
              <a:latin typeface="Arial"/>
              <a:ea typeface="Arial"/>
              <a:cs typeface="Arial"/>
            </a:rPr>
            <a:t>A7 "incrementi di immobilizzazioni per lavori interni</a:t>
          </a:r>
          <a:r>
            <a:rPr lang="en-US" cap="none" sz="1000" b="0" i="1" u="none" baseline="0">
              <a:solidFill>
                <a:srgbClr val="000000"/>
              </a:solidFill>
              <a:latin typeface="Arial"/>
              <a:ea typeface="Arial"/>
              <a:cs typeface="Arial"/>
            </a:rPr>
            <a:t>:importo dei costi di acquisto di beni destinati alla manutenzione straordinaria o acquisto di beni durevoli tramite spese correnti (in particolare acquisto di beni mobili al titolo I della spesa)
</a:t>
          </a:r>
          <a:r>
            <a:rPr lang="en-US" cap="none" sz="1000" b="1" i="0" u="sng" baseline="0">
              <a:solidFill>
                <a:srgbClr val="000000"/>
              </a:solidFill>
              <a:latin typeface="Arial"/>
              <a:ea typeface="Arial"/>
              <a:cs typeface="Arial"/>
            </a:rPr>
            <a:t>B14 "trasferimenti</a:t>
          </a:r>
          <a:r>
            <a:rPr lang="en-US" cap="none" sz="1000" b="0" i="1" u="none" baseline="0">
              <a:solidFill>
                <a:srgbClr val="000000"/>
              </a:solidFill>
              <a:latin typeface="Arial"/>
              <a:ea typeface="Arial"/>
              <a:cs typeface="Arial"/>
            </a:rPr>
            <a:t>": la voce comprende  </a:t>
          </a:r>
          <a:r>
            <a:rPr lang="en-US" cap="none" sz="1000" b="1" i="1" u="none" baseline="0">
              <a:solidFill>
                <a:srgbClr val="000000"/>
              </a:solidFill>
              <a:latin typeface="Arial"/>
              <a:ea typeface="Arial"/>
              <a:cs typeface="Arial"/>
            </a:rPr>
            <a:t>A</a:t>
          </a:r>
          <a:r>
            <a:rPr lang="en-US" cap="none" sz="1000" b="0" i="1" u="none" baseline="0">
              <a:solidFill>
                <a:srgbClr val="000000"/>
              </a:solidFill>
              <a:latin typeface="Arial"/>
              <a:ea typeface="Arial"/>
              <a:cs typeface="Arial"/>
            </a:rPr>
            <a:t>=costo sostenuto nell'anno per l'erogazione di contributi a fondo perduto rilevabili al titolo I intervento 5 + </a:t>
          </a:r>
          <a:r>
            <a:rPr lang="en-US" cap="none" sz="1000" b="1" i="1" u="none" baseline="0">
              <a:solidFill>
                <a:srgbClr val="000000"/>
              </a:solidFill>
              <a:latin typeface="Arial"/>
              <a:ea typeface="Arial"/>
              <a:cs typeface="Arial"/>
            </a:rPr>
            <a:t>B</a:t>
          </a:r>
          <a:r>
            <a:rPr lang="en-US" cap="none" sz="1000" b="0" i="1" u="none" baseline="0">
              <a:solidFill>
                <a:srgbClr val="000000"/>
              </a:solidFill>
              <a:latin typeface="Arial"/>
              <a:ea typeface="Arial"/>
              <a:cs typeface="Arial"/>
            </a:rPr>
            <a:t>=importo pagato al titolo II intervento 7 (trasferimenti a favore di enti o privati destinati all'esecuzione di opere
</a:t>
          </a:r>
          <a:r>
            <a:rPr lang="en-US" cap="none" sz="1000" b="1" i="0" u="sng" baseline="0">
              <a:solidFill>
                <a:srgbClr val="000000"/>
              </a:solidFill>
              <a:latin typeface="Arial"/>
              <a:ea typeface="Arial"/>
              <a:cs typeface="Arial"/>
            </a:rPr>
            <a:t>B16 "ammortamenti di esercizio":</a:t>
          </a:r>
          <a:r>
            <a:rPr lang="en-US" cap="none" sz="1000" b="0" i="1" u="none" baseline="0">
              <a:solidFill>
                <a:srgbClr val="000000"/>
              </a:solidFill>
              <a:latin typeface="Arial"/>
              <a:ea typeface="Arial"/>
              <a:cs typeface="Arial"/>
            </a:rPr>
            <a:t>  somma di tutte le quote di ammortamento di costi pluriennali attribuite all'esercizio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163</xdr:row>
      <xdr:rowOff>47625</xdr:rowOff>
    </xdr:from>
    <xdr:to>
      <xdr:col>2</xdr:col>
      <xdr:colOff>781050</xdr:colOff>
      <xdr:row>167</xdr:row>
      <xdr:rowOff>19050</xdr:rowOff>
    </xdr:to>
    <xdr:sp>
      <xdr:nvSpPr>
        <xdr:cNvPr id="1" name="Oval 1"/>
        <xdr:cNvSpPr>
          <a:spLocks/>
        </xdr:cNvSpPr>
      </xdr:nvSpPr>
      <xdr:spPr>
        <a:xfrm>
          <a:off x="1885950" y="29089350"/>
          <a:ext cx="6572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43</xdr:row>
      <xdr:rowOff>123825</xdr:rowOff>
    </xdr:from>
    <xdr:to>
      <xdr:col>12</xdr:col>
      <xdr:colOff>504825</xdr:colOff>
      <xdr:row>48</xdr:row>
      <xdr:rowOff>9525</xdr:rowOff>
    </xdr:to>
    <xdr:sp>
      <xdr:nvSpPr>
        <xdr:cNvPr id="2" name="AutoShape 72"/>
        <xdr:cNvSpPr>
          <a:spLocks/>
        </xdr:cNvSpPr>
      </xdr:nvSpPr>
      <xdr:spPr>
        <a:xfrm>
          <a:off x="13515975" y="7658100"/>
          <a:ext cx="447675" cy="723900"/>
        </a:xfrm>
        <a:prstGeom prst="curvedLeftArrow">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133350</xdr:rowOff>
    </xdr:from>
    <xdr:to>
      <xdr:col>13</xdr:col>
      <xdr:colOff>266700</xdr:colOff>
      <xdr:row>38</xdr:row>
      <xdr:rowOff>95250</xdr:rowOff>
    </xdr:to>
    <xdr:sp>
      <xdr:nvSpPr>
        <xdr:cNvPr id="3" name="Line 73"/>
        <xdr:cNvSpPr>
          <a:spLocks/>
        </xdr:cNvSpPr>
      </xdr:nvSpPr>
      <xdr:spPr>
        <a:xfrm flipV="1">
          <a:off x="9334500" y="4705350"/>
          <a:ext cx="5695950" cy="201930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zoomScalePageLayoutView="0" workbookViewId="0" topLeftCell="A1">
      <selection activeCell="E33" sqref="E33"/>
    </sheetView>
  </sheetViews>
  <sheetFormatPr defaultColWidth="9.140625" defaultRowHeight="12.75"/>
  <cols>
    <col min="2" max="2" width="12.28125" style="0" customWidth="1"/>
    <col min="3" max="3" width="17.421875" style="0" customWidth="1"/>
    <col min="5" max="5" width="36.140625" style="0" customWidth="1"/>
  </cols>
  <sheetData>
    <row r="2" spans="1:7" ht="45" customHeight="1">
      <c r="A2" s="461"/>
      <c r="B2" s="461"/>
      <c r="C2" s="461"/>
      <c r="D2" s="461"/>
      <c r="E2" s="461"/>
      <c r="F2" s="461"/>
      <c r="G2" s="461"/>
    </row>
    <row r="3" spans="1:7" ht="12.75">
      <c r="A3" s="461"/>
      <c r="B3" s="149"/>
      <c r="C3" s="149"/>
      <c r="D3" s="149"/>
      <c r="E3" s="149"/>
      <c r="F3" s="149"/>
      <c r="G3" s="461"/>
    </row>
    <row r="4" spans="1:7" ht="12.75">
      <c r="A4" s="461"/>
      <c r="B4" s="149"/>
      <c r="C4" s="149"/>
      <c r="D4" s="149"/>
      <c r="E4" s="149"/>
      <c r="F4" s="149"/>
      <c r="G4" s="461"/>
    </row>
    <row r="5" spans="1:7" ht="18.75">
      <c r="A5" s="461"/>
      <c r="B5" s="150"/>
      <c r="C5" s="150"/>
      <c r="D5" s="151"/>
      <c r="E5" s="151"/>
      <c r="F5" s="466"/>
      <c r="G5" s="461"/>
    </row>
    <row r="6" spans="1:7" ht="12.75">
      <c r="A6" s="461"/>
      <c r="B6" s="149"/>
      <c r="C6" s="149"/>
      <c r="D6" s="149"/>
      <c r="E6" s="149"/>
      <c r="F6" s="149"/>
      <c r="G6" s="461"/>
    </row>
    <row r="7" spans="1:7" ht="12.75">
      <c r="A7" s="461"/>
      <c r="B7" s="149"/>
      <c r="C7" s="149"/>
      <c r="D7" s="149"/>
      <c r="E7" s="149"/>
      <c r="F7" s="149"/>
      <c r="G7" s="461"/>
    </row>
    <row r="8" spans="1:7" ht="18.75">
      <c r="A8" s="461"/>
      <c r="B8" s="149"/>
      <c r="C8" s="467" t="s">
        <v>359</v>
      </c>
      <c r="D8" s="149"/>
      <c r="E8" s="469" t="str">
        <f>DATI!B1</f>
        <v>COMUNE DI MONTASOLA</v>
      </c>
      <c r="F8" s="149"/>
      <c r="G8" s="461"/>
    </row>
    <row r="9" spans="1:7" ht="18.75">
      <c r="A9" s="461"/>
      <c r="B9" s="149"/>
      <c r="C9" s="467"/>
      <c r="D9" s="149"/>
      <c r="E9" s="470"/>
      <c r="F9" s="149"/>
      <c r="G9" s="461"/>
    </row>
    <row r="10" spans="1:7" ht="15">
      <c r="A10" s="461"/>
      <c r="B10" s="149"/>
      <c r="C10" s="468" t="s">
        <v>481</v>
      </c>
      <c r="D10" s="149"/>
      <c r="E10" s="471"/>
      <c r="F10" s="149"/>
      <c r="G10" s="461"/>
    </row>
    <row r="11" spans="1:7" ht="15">
      <c r="A11" s="461"/>
      <c r="B11" s="149"/>
      <c r="C11" s="468"/>
      <c r="D11" s="149"/>
      <c r="E11" s="471"/>
      <c r="F11" s="149"/>
      <c r="G11" s="461"/>
    </row>
    <row r="12" spans="1:7" ht="18.75">
      <c r="A12" s="461"/>
      <c r="B12" s="149"/>
      <c r="C12" s="467" t="s">
        <v>360</v>
      </c>
      <c r="D12" s="149"/>
      <c r="E12" s="923" t="str">
        <f>DATI!B2</f>
        <v>2014</v>
      </c>
      <c r="F12" s="149"/>
      <c r="G12" s="461"/>
    </row>
    <row r="13" spans="1:7" ht="12.75">
      <c r="A13" s="461"/>
      <c r="B13" s="149"/>
      <c r="C13" s="149"/>
      <c r="D13" s="149"/>
      <c r="E13" s="472"/>
      <c r="F13" s="149"/>
      <c r="G13" s="461"/>
    </row>
    <row r="14" spans="1:7" ht="12.75">
      <c r="A14" s="461"/>
      <c r="B14" s="473"/>
      <c r="C14" s="473" t="s">
        <v>358</v>
      </c>
      <c r="D14" s="473"/>
      <c r="E14" s="473" t="s">
        <v>583</v>
      </c>
      <c r="F14" s="149"/>
      <c r="G14" s="461"/>
    </row>
    <row r="15" spans="1:7" ht="12.75">
      <c r="A15" s="461"/>
      <c r="B15" s="149"/>
      <c r="C15" s="149"/>
      <c r="D15" s="149"/>
      <c r="E15" s="149"/>
      <c r="F15" s="149"/>
      <c r="G15" s="461"/>
    </row>
    <row r="16" spans="1:7" ht="12.75">
      <c r="A16" s="461"/>
      <c r="B16" s="149"/>
      <c r="C16" s="149"/>
      <c r="D16" s="149"/>
      <c r="E16" s="149"/>
      <c r="F16" s="149"/>
      <c r="G16" s="461"/>
    </row>
    <row r="17" spans="1:7" ht="12.75">
      <c r="A17" s="461"/>
      <c r="B17" s="461"/>
      <c r="C17" s="461"/>
      <c r="D17" s="461"/>
      <c r="E17" s="461"/>
      <c r="F17" s="461"/>
      <c r="G17" s="461"/>
    </row>
    <row r="18" spans="1:7" ht="12.75">
      <c r="A18" s="461"/>
      <c r="B18" s="461"/>
      <c r="C18" s="461"/>
      <c r="D18" s="461"/>
      <c r="E18" s="461"/>
      <c r="F18" s="461"/>
      <c r="G18" s="461"/>
    </row>
    <row r="19" spans="1:7" ht="12.75">
      <c r="A19" s="461"/>
      <c r="B19" s="461"/>
      <c r="C19" s="461"/>
      <c r="D19" s="461"/>
      <c r="E19" s="461"/>
      <c r="F19" s="461"/>
      <c r="G19" s="461"/>
    </row>
    <row r="20" spans="1:7" ht="12.75">
      <c r="A20" s="461"/>
      <c r="B20" s="461"/>
      <c r="C20" s="461"/>
      <c r="D20" s="461"/>
      <c r="E20" s="461"/>
      <c r="F20" s="461"/>
      <c r="G20" s="461"/>
    </row>
    <row r="25" spans="2:3" ht="12.75">
      <c r="B25" t="s">
        <v>302</v>
      </c>
      <c r="C25" s="992"/>
    </row>
    <row r="26" spans="2:3" ht="12.75">
      <c r="B26" t="s">
        <v>303</v>
      </c>
      <c r="C26" s="992"/>
    </row>
    <row r="27" spans="2:3" ht="12.75">
      <c r="B27" t="s">
        <v>304</v>
      </c>
      <c r="C27" s="992"/>
    </row>
    <row r="28" spans="2:3" ht="12.75">
      <c r="B28" t="s">
        <v>305</v>
      </c>
      <c r="C28" s="992"/>
    </row>
    <row r="29" spans="2:3" ht="12.75">
      <c r="B29" t="s">
        <v>306</v>
      </c>
      <c r="C29" s="992"/>
    </row>
    <row r="30" spans="2:3" ht="12.75">
      <c r="B30" t="s">
        <v>307</v>
      </c>
      <c r="C30" s="992"/>
    </row>
    <row r="31" spans="2:3" ht="12.75">
      <c r="B31" t="s">
        <v>308</v>
      </c>
      <c r="C31" s="992"/>
    </row>
    <row r="32" spans="2:3" ht="12.75">
      <c r="B32" t="s">
        <v>309</v>
      </c>
      <c r="C32" s="992"/>
    </row>
    <row r="33" spans="2:3" ht="12.75">
      <c r="B33" t="s">
        <v>310</v>
      </c>
      <c r="C33" s="992"/>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W472"/>
  <sheetViews>
    <sheetView zoomScale="90" zoomScaleNormal="90" zoomScalePageLayoutView="0" workbookViewId="0" topLeftCell="A31">
      <selection activeCell="L79" sqref="L79"/>
    </sheetView>
  </sheetViews>
  <sheetFormatPr defaultColWidth="9.140625" defaultRowHeight="12.75"/>
  <cols>
    <col min="1" max="3" width="9.140625" style="301" customWidth="1"/>
    <col min="4" max="4" width="5.8515625" style="302" customWidth="1"/>
    <col min="5" max="5" width="16.7109375" style="374" customWidth="1"/>
    <col min="6" max="6" width="10.8515625" style="374" customWidth="1"/>
    <col min="7" max="7" width="11.421875" style="374" customWidth="1"/>
    <col min="8" max="8" width="12.140625" style="374" customWidth="1"/>
    <col min="9" max="9" width="10.7109375" style="374" customWidth="1"/>
    <col min="10" max="10" width="14.8515625" style="374" bestFit="1" customWidth="1"/>
    <col min="11" max="11" width="6.28125" style="0" customWidth="1"/>
    <col min="12" max="12" width="15.7109375" style="374" customWidth="1"/>
    <col min="13" max="13" width="4.28125" style="0" customWidth="1"/>
    <col min="14" max="14" width="3.7109375" style="0" customWidth="1"/>
    <col min="15" max="15" width="14.421875" style="374" customWidth="1"/>
    <col min="16" max="16" width="13.57421875" style="374" customWidth="1"/>
    <col min="17" max="17" width="13.28125" style="0" hidden="1" customWidth="1"/>
    <col min="18" max="18" width="8.7109375" style="0" customWidth="1"/>
  </cols>
  <sheetData>
    <row r="1" spans="1:17" ht="15.75">
      <c r="A1" s="299"/>
      <c r="B1" s="299"/>
      <c r="C1" s="299"/>
      <c r="D1" s="299"/>
      <c r="E1" s="366"/>
      <c r="F1" s="366"/>
      <c r="G1" s="366"/>
      <c r="H1" s="366"/>
      <c r="I1" s="366"/>
      <c r="J1" s="366"/>
      <c r="K1" s="299"/>
      <c r="L1" s="366"/>
      <c r="M1" s="299"/>
      <c r="N1" s="299"/>
      <c r="O1" s="366"/>
      <c r="P1" s="391"/>
      <c r="Q1" s="300"/>
    </row>
    <row r="2" spans="1:17" ht="18">
      <c r="A2" s="299"/>
      <c r="B2" s="299"/>
      <c r="C2" s="299"/>
      <c r="D2" s="299"/>
      <c r="E2" s="861"/>
      <c r="F2" s="862"/>
      <c r="G2" s="863" t="str">
        <f>anagrafica!E8</f>
        <v>COMUNE DI MONTASOLA</v>
      </c>
      <c r="H2" s="862"/>
      <c r="I2" s="862"/>
      <c r="J2" s="862"/>
      <c r="K2" s="864"/>
      <c r="L2" s="863"/>
      <c r="M2" s="864"/>
      <c r="N2" s="864"/>
      <c r="O2" s="865"/>
      <c r="P2" s="366"/>
      <c r="Q2" s="300"/>
    </row>
    <row r="3" spans="5:15" ht="7.5" customHeight="1">
      <c r="E3" s="866"/>
      <c r="F3" s="834"/>
      <c r="G3" s="834"/>
      <c r="H3" s="834"/>
      <c r="I3" s="834"/>
      <c r="J3" s="834"/>
      <c r="K3" s="867"/>
      <c r="L3" s="834"/>
      <c r="M3" s="867"/>
      <c r="N3" s="867"/>
      <c r="O3" s="868"/>
    </row>
    <row r="4" spans="1:17" s="304" customFormat="1" ht="18" customHeight="1">
      <c r="A4" s="299" t="s">
        <v>481</v>
      </c>
      <c r="B4" s="303"/>
      <c r="C4" s="303"/>
      <c r="D4" s="303"/>
      <c r="E4" s="1047" t="s">
        <v>242</v>
      </c>
      <c r="F4" s="1048"/>
      <c r="G4" s="1048"/>
      <c r="H4" s="1048"/>
      <c r="I4" s="1048"/>
      <c r="J4" s="1048"/>
      <c r="K4" s="1048"/>
      <c r="L4" s="870" t="s">
        <v>653</v>
      </c>
      <c r="M4" s="869"/>
      <c r="N4" s="869"/>
      <c r="O4" s="871" t="str">
        <f>anagrafica!E12</f>
        <v>2014</v>
      </c>
      <c r="P4" s="373"/>
      <c r="Q4" s="303"/>
    </row>
    <row r="5" spans="1:17" ht="6" customHeight="1" thickBot="1">
      <c r="A5" s="305"/>
      <c r="B5" s="305"/>
      <c r="C5" s="305"/>
      <c r="D5" s="306"/>
      <c r="E5" s="367"/>
      <c r="F5" s="367"/>
      <c r="G5" s="367"/>
      <c r="H5" s="367"/>
      <c r="I5" s="367"/>
      <c r="J5" s="367"/>
      <c r="K5" s="305"/>
      <c r="L5" s="367"/>
      <c r="M5" s="305"/>
      <c r="N5" s="305"/>
      <c r="O5" s="367"/>
      <c r="P5" s="367"/>
      <c r="Q5" s="305"/>
    </row>
    <row r="6" spans="1:17" ht="6" customHeight="1" thickTop="1">
      <c r="A6" s="305"/>
      <c r="B6" s="305"/>
      <c r="C6" s="305"/>
      <c r="D6" s="306"/>
      <c r="E6" s="368"/>
      <c r="F6" s="376"/>
      <c r="G6" s="382"/>
      <c r="H6" s="376"/>
      <c r="I6" s="382"/>
      <c r="J6" s="382"/>
      <c r="K6" s="307"/>
      <c r="L6" s="382"/>
      <c r="M6" s="308"/>
      <c r="N6" s="307"/>
      <c r="O6" s="376"/>
      <c r="P6" s="392"/>
      <c r="Q6" s="309"/>
    </row>
    <row r="7" spans="1:17" ht="12.75">
      <c r="A7" s="305"/>
      <c r="B7" s="305"/>
      <c r="C7" s="305"/>
      <c r="D7" s="306"/>
      <c r="E7" s="369" t="s">
        <v>746</v>
      </c>
      <c r="F7" s="377" t="s">
        <v>747</v>
      </c>
      <c r="G7" s="383"/>
      <c r="H7" s="383" t="s">
        <v>748</v>
      </c>
      <c r="I7" s="383"/>
      <c r="J7" s="378" t="s">
        <v>749</v>
      </c>
      <c r="K7" s="310" t="s">
        <v>750</v>
      </c>
      <c r="L7" s="383"/>
      <c r="M7" s="312"/>
      <c r="N7" s="313" t="s">
        <v>751</v>
      </c>
      <c r="O7" s="388"/>
      <c r="P7" s="393"/>
      <c r="Q7" s="314"/>
    </row>
    <row r="8" spans="1:17" ht="12.75">
      <c r="A8" s="305"/>
      <c r="B8" s="305"/>
      <c r="C8" s="305"/>
      <c r="D8" s="306"/>
      <c r="E8" s="369" t="s">
        <v>243</v>
      </c>
      <c r="F8" s="378" t="s">
        <v>753</v>
      </c>
      <c r="G8" s="378" t="s">
        <v>754</v>
      </c>
      <c r="H8" s="378" t="s">
        <v>753</v>
      </c>
      <c r="I8" s="378" t="s">
        <v>754</v>
      </c>
      <c r="J8" s="378" t="s">
        <v>267</v>
      </c>
      <c r="K8" s="311" t="s">
        <v>756</v>
      </c>
      <c r="L8" s="378" t="s">
        <v>270</v>
      </c>
      <c r="M8" s="311" t="s">
        <v>757</v>
      </c>
      <c r="N8" s="310" t="s">
        <v>758</v>
      </c>
      <c r="O8" s="377"/>
      <c r="P8" s="394"/>
      <c r="Q8" s="315"/>
    </row>
    <row r="9" spans="1:17" ht="12.75">
      <c r="A9" s="305"/>
      <c r="B9" s="305"/>
      <c r="C9" s="305"/>
      <c r="D9" s="306"/>
      <c r="E9" s="370" t="s">
        <v>244</v>
      </c>
      <c r="F9" s="379" t="s">
        <v>760</v>
      </c>
      <c r="G9" s="379" t="s">
        <v>761</v>
      </c>
      <c r="H9" s="379" t="s">
        <v>761</v>
      </c>
      <c r="I9" s="379" t="s">
        <v>760</v>
      </c>
      <c r="J9" s="386" t="s">
        <v>762</v>
      </c>
      <c r="K9" s="316"/>
      <c r="L9" s="386" t="s">
        <v>271</v>
      </c>
      <c r="M9" s="316"/>
      <c r="N9" s="310" t="s">
        <v>763</v>
      </c>
      <c r="O9" s="383"/>
      <c r="P9" s="394" t="s">
        <v>266</v>
      </c>
      <c r="Q9" s="315"/>
    </row>
    <row r="10" spans="1:17" ht="12.75" customHeight="1">
      <c r="A10" s="305"/>
      <c r="B10" s="305"/>
      <c r="C10" s="305"/>
      <c r="D10" s="306"/>
      <c r="E10" s="371" t="s">
        <v>764</v>
      </c>
      <c r="F10" s="380" t="s">
        <v>765</v>
      </c>
      <c r="G10" s="384" t="s">
        <v>766</v>
      </c>
      <c r="H10" s="380" t="s">
        <v>767</v>
      </c>
      <c r="I10" s="380" t="s">
        <v>768</v>
      </c>
      <c r="J10" s="380" t="s">
        <v>769</v>
      </c>
      <c r="K10" s="317"/>
      <c r="L10" s="380" t="s">
        <v>770</v>
      </c>
      <c r="M10" s="317"/>
      <c r="N10" s="318"/>
      <c r="O10" s="389"/>
      <c r="P10" s="393"/>
      <c r="Q10" s="314"/>
    </row>
    <row r="11" spans="1:17" ht="6" customHeight="1" thickBot="1">
      <c r="A11" s="305"/>
      <c r="B11" s="305"/>
      <c r="C11" s="305"/>
      <c r="D11" s="306"/>
      <c r="E11" s="372"/>
      <c r="F11" s="381"/>
      <c r="G11" s="385"/>
      <c r="H11" s="381"/>
      <c r="I11" s="381"/>
      <c r="J11" s="381"/>
      <c r="K11" s="319"/>
      <c r="L11" s="381"/>
      <c r="M11" s="319"/>
      <c r="N11" s="320"/>
      <c r="O11" s="390"/>
      <c r="P11" s="395"/>
      <c r="Q11" s="321"/>
    </row>
    <row r="12" spans="1:17" ht="14.25" customHeight="1" thickTop="1">
      <c r="A12" s="322" t="s">
        <v>180</v>
      </c>
      <c r="B12" s="306"/>
      <c r="C12" s="306"/>
      <c r="D12" s="305"/>
      <c r="E12" s="364"/>
      <c r="F12" s="934"/>
      <c r="G12" s="934"/>
      <c r="H12" s="934"/>
      <c r="I12" s="934"/>
      <c r="J12" s="935"/>
      <c r="K12" s="323"/>
      <c r="L12" s="365"/>
      <c r="M12" s="323"/>
      <c r="N12" s="323"/>
      <c r="O12" s="960"/>
      <c r="P12" s="960"/>
      <c r="Q12" s="324"/>
    </row>
    <row r="13" spans="1:17" ht="14.25" customHeight="1">
      <c r="A13" s="325" t="s">
        <v>771</v>
      </c>
      <c r="B13" s="305"/>
      <c r="C13" s="305"/>
      <c r="D13" s="305"/>
      <c r="E13" s="631">
        <f>'bilancio entrata'!G12</f>
        <v>114700.35</v>
      </c>
      <c r="F13" s="717"/>
      <c r="G13" s="717"/>
      <c r="H13" s="717"/>
      <c r="I13" s="717"/>
      <c r="J13" s="718"/>
      <c r="K13" s="633" t="s">
        <v>772</v>
      </c>
      <c r="L13" s="634">
        <f>SUM(E13,F13,-G13,-H13,I13,-J13)</f>
        <v>114700.35</v>
      </c>
      <c r="M13" s="633"/>
      <c r="N13" s="633"/>
      <c r="O13" s="961">
        <f>I13-H13</f>
        <v>0</v>
      </c>
      <c r="P13" s="961">
        <f>G13-F13</f>
        <v>0</v>
      </c>
      <c r="Q13" s="324"/>
    </row>
    <row r="14" spans="1:17" ht="14.25" customHeight="1">
      <c r="A14" s="325" t="s">
        <v>773</v>
      </c>
      <c r="B14" s="305"/>
      <c r="C14" s="305"/>
      <c r="D14" s="305"/>
      <c r="E14" s="631">
        <f>'bilancio entrata'!G14</f>
        <v>62503</v>
      </c>
      <c r="F14" s="717"/>
      <c r="G14" s="717"/>
      <c r="H14" s="717">
        <v>0</v>
      </c>
      <c r="I14" s="717">
        <v>0</v>
      </c>
      <c r="J14" s="718"/>
      <c r="K14" s="633" t="s">
        <v>772</v>
      </c>
      <c r="L14" s="634">
        <f>SUM(E14,F14,-G14,-H14,I14,-J14)</f>
        <v>62503</v>
      </c>
      <c r="M14" s="633"/>
      <c r="N14" s="633"/>
      <c r="O14" s="961">
        <f>I14-H14</f>
        <v>0</v>
      </c>
      <c r="P14" s="961">
        <f>G14-F14</f>
        <v>0</v>
      </c>
      <c r="Q14" s="324"/>
    </row>
    <row r="15" spans="1:17" s="327" customFormat="1" ht="14.25" customHeight="1">
      <c r="A15" s="326" t="s">
        <v>774</v>
      </c>
      <c r="B15" s="305"/>
      <c r="C15" s="305"/>
      <c r="D15" s="305"/>
      <c r="E15" s="631">
        <f>'bilancio entrata'!G16</f>
        <v>391364.78</v>
      </c>
      <c r="F15" s="717">
        <v>0</v>
      </c>
      <c r="G15" s="717"/>
      <c r="H15" s="717"/>
      <c r="I15" s="717"/>
      <c r="J15" s="718"/>
      <c r="K15" s="633" t="s">
        <v>772</v>
      </c>
      <c r="L15" s="634">
        <f>SUM(E15,F15,-G15,-H15,I15,-J15)</f>
        <v>391364.78</v>
      </c>
      <c r="M15" s="633"/>
      <c r="N15" s="633"/>
      <c r="O15" s="961">
        <f>I15-H15</f>
        <v>0</v>
      </c>
      <c r="P15" s="961">
        <f>G15-F15</f>
        <v>0</v>
      </c>
      <c r="Q15" s="324"/>
    </row>
    <row r="16" spans="1:17" s="327" customFormat="1" ht="14.25" customHeight="1" thickBot="1">
      <c r="A16" s="328" t="s">
        <v>775</v>
      </c>
      <c r="B16" s="328"/>
      <c r="C16" s="328"/>
      <c r="D16" s="305"/>
      <c r="E16" s="636">
        <f aca="true" t="shared" si="0" ref="E16:J16">SUM(E13:E15)</f>
        <v>568568.13</v>
      </c>
      <c r="F16" s="936">
        <f t="shared" si="0"/>
        <v>0</v>
      </c>
      <c r="G16" s="936">
        <f t="shared" si="0"/>
        <v>0</v>
      </c>
      <c r="H16" s="936">
        <f t="shared" si="0"/>
        <v>0</v>
      </c>
      <c r="I16" s="936">
        <f t="shared" si="0"/>
        <v>0</v>
      </c>
      <c r="J16" s="937">
        <f t="shared" si="0"/>
        <v>0</v>
      </c>
      <c r="K16" s="638"/>
      <c r="L16" s="639">
        <f>SUM(L13:L15)</f>
        <v>568568.13</v>
      </c>
      <c r="M16" s="633"/>
      <c r="N16" s="640" t="s">
        <v>776</v>
      </c>
      <c r="O16" s="962">
        <f>SUM(O13:O15)</f>
        <v>0</v>
      </c>
      <c r="P16" s="963">
        <f>SUM(P13:P15)</f>
        <v>0</v>
      </c>
      <c r="Q16" s="329" t="s">
        <v>777</v>
      </c>
    </row>
    <row r="17" spans="1:17" ht="14.25" customHeight="1" thickTop="1">
      <c r="A17" s="305"/>
      <c r="B17" s="305"/>
      <c r="C17" s="305"/>
      <c r="D17" s="305"/>
      <c r="E17" s="631"/>
      <c r="F17" s="717"/>
      <c r="G17" s="717"/>
      <c r="H17" s="717"/>
      <c r="I17" s="717"/>
      <c r="J17" s="938"/>
      <c r="K17" s="633"/>
      <c r="L17" s="634"/>
      <c r="M17" s="633"/>
      <c r="N17" s="633"/>
      <c r="O17" s="961"/>
      <c r="P17" s="961"/>
      <c r="Q17" s="324"/>
    </row>
    <row r="18" spans="1:17" ht="14.25" customHeight="1">
      <c r="A18" s="306" t="s">
        <v>181</v>
      </c>
      <c r="B18" s="306"/>
      <c r="C18" s="306"/>
      <c r="D18" s="305"/>
      <c r="E18" s="631"/>
      <c r="F18" s="717"/>
      <c r="G18" s="717"/>
      <c r="H18" s="717"/>
      <c r="I18" s="717"/>
      <c r="J18" s="938"/>
      <c r="K18" s="633"/>
      <c r="L18" s="634"/>
      <c r="M18" s="633"/>
      <c r="N18" s="633"/>
      <c r="O18" s="961"/>
      <c r="P18" s="961"/>
      <c r="Q18" s="324"/>
    </row>
    <row r="19" spans="1:17" ht="14.25" customHeight="1">
      <c r="A19" s="325" t="s">
        <v>247</v>
      </c>
      <c r="B19" s="305"/>
      <c r="C19" s="305"/>
      <c r="D19" s="305"/>
      <c r="E19" s="631">
        <f>'bilancio entrata'!G25</f>
        <v>10922.68</v>
      </c>
      <c r="F19" s="717"/>
      <c r="G19" s="717"/>
      <c r="H19" s="717"/>
      <c r="I19" s="717"/>
      <c r="J19" s="938"/>
      <c r="K19" s="633" t="s">
        <v>778</v>
      </c>
      <c r="L19" s="634">
        <f>SUM(E19,F19,-G19,-H19,I19)</f>
        <v>10922.68</v>
      </c>
      <c r="M19" s="633"/>
      <c r="N19" s="633"/>
      <c r="O19" s="961">
        <f>I19-H19</f>
        <v>0</v>
      </c>
      <c r="P19" s="961">
        <f>G19-F19</f>
        <v>0</v>
      </c>
      <c r="Q19" s="324"/>
    </row>
    <row r="20" spans="1:17" ht="14.25" customHeight="1">
      <c r="A20" s="325" t="s">
        <v>246</v>
      </c>
      <c r="B20" s="305"/>
      <c r="C20" s="305"/>
      <c r="D20" s="305"/>
      <c r="E20" s="631">
        <f>'bilancio entrata'!G27</f>
        <v>52702.43</v>
      </c>
      <c r="F20" s="717"/>
      <c r="G20" s="717"/>
      <c r="H20" s="717"/>
      <c r="I20" s="717"/>
      <c r="J20" s="938"/>
      <c r="K20" s="633" t="s">
        <v>778</v>
      </c>
      <c r="L20" s="634">
        <f>SUM(E20,F20,-G20,-H20,I20)</f>
        <v>52702.43</v>
      </c>
      <c r="M20" s="633"/>
      <c r="N20" s="633"/>
      <c r="O20" s="961">
        <f>I20-H20</f>
        <v>0</v>
      </c>
      <c r="P20" s="961">
        <f>G20-F20</f>
        <v>0</v>
      </c>
      <c r="Q20" s="324"/>
    </row>
    <row r="21" spans="1:17" ht="14.25" customHeight="1">
      <c r="A21" s="325" t="s">
        <v>245</v>
      </c>
      <c r="B21" s="305"/>
      <c r="C21" s="305"/>
      <c r="D21" s="305"/>
      <c r="E21" s="631">
        <f>'bilancio entrata'!G29</f>
        <v>14713</v>
      </c>
      <c r="F21" s="717"/>
      <c r="G21" s="717"/>
      <c r="H21" s="717"/>
      <c r="I21" s="717"/>
      <c r="J21" s="938"/>
      <c r="K21" s="633" t="s">
        <v>778</v>
      </c>
      <c r="L21" s="634">
        <f>SUM(E21,F21,-G21,-H21,I21)</f>
        <v>14713</v>
      </c>
      <c r="M21" s="633"/>
      <c r="N21" s="633"/>
      <c r="O21" s="961">
        <f>I21-H21</f>
        <v>0</v>
      </c>
      <c r="P21" s="961">
        <f>G21-F21</f>
        <v>0</v>
      </c>
      <c r="Q21" s="324"/>
    </row>
    <row r="22" spans="1:17" ht="14.25" customHeight="1">
      <c r="A22" s="305" t="s">
        <v>248</v>
      </c>
      <c r="B22" s="305"/>
      <c r="C22" s="305"/>
      <c r="D22" s="305"/>
      <c r="E22" s="631">
        <f>'bilancio entrata'!G31</f>
        <v>0</v>
      </c>
      <c r="F22" s="717"/>
      <c r="G22" s="717"/>
      <c r="H22" s="717"/>
      <c r="I22" s="717"/>
      <c r="J22" s="938"/>
      <c r="K22" s="633" t="s">
        <v>778</v>
      </c>
      <c r="L22" s="634">
        <f>SUM(E22,F22,-G22,-H22,I22)</f>
        <v>0</v>
      </c>
      <c r="M22" s="633"/>
      <c r="N22" s="633"/>
      <c r="O22" s="961">
        <f>I22-H22</f>
        <v>0</v>
      </c>
      <c r="P22" s="961">
        <f>G22-F22</f>
        <v>0</v>
      </c>
      <c r="Q22" s="324"/>
    </row>
    <row r="23" spans="1:17" ht="14.25" customHeight="1">
      <c r="A23" s="305" t="s">
        <v>249</v>
      </c>
      <c r="B23" s="305"/>
      <c r="C23" s="305"/>
      <c r="D23" s="305"/>
      <c r="E23" s="631">
        <f>'bilancio entrata'!G33</f>
        <v>0</v>
      </c>
      <c r="F23" s="717"/>
      <c r="G23" s="717"/>
      <c r="H23" s="717"/>
      <c r="I23" s="717"/>
      <c r="J23" s="938"/>
      <c r="K23" s="633" t="s">
        <v>778</v>
      </c>
      <c r="L23" s="634">
        <f>SUM(E23,F23,-G23,-H23,I23)</f>
        <v>0</v>
      </c>
      <c r="M23" s="633"/>
      <c r="N23" s="633"/>
      <c r="O23" s="961">
        <f>I23-H23</f>
        <v>0</v>
      </c>
      <c r="P23" s="961">
        <f>G23-F23</f>
        <v>0</v>
      </c>
      <c r="Q23" s="324"/>
    </row>
    <row r="24" spans="1:17" ht="14.25" customHeight="1" thickBot="1">
      <c r="A24" s="322" t="s">
        <v>779</v>
      </c>
      <c r="B24" s="328"/>
      <c r="C24" s="328"/>
      <c r="D24" s="305"/>
      <c r="E24" s="636">
        <f>SUM(E19:E23)</f>
        <v>78338.11</v>
      </c>
      <c r="F24" s="936">
        <f>SUM(F19:F23)</f>
        <v>0</v>
      </c>
      <c r="G24" s="936">
        <f>SUM(G19:G23)</f>
        <v>0</v>
      </c>
      <c r="H24" s="936">
        <f>SUM(H19:H23)</f>
        <v>0</v>
      </c>
      <c r="I24" s="936">
        <f>SUM(I19:I23)</f>
        <v>0</v>
      </c>
      <c r="J24" s="939"/>
      <c r="K24" s="638"/>
      <c r="L24" s="639">
        <f>SUM(L19:L23)</f>
        <v>78338.11</v>
      </c>
      <c r="M24" s="633"/>
      <c r="N24" s="640" t="s">
        <v>776</v>
      </c>
      <c r="O24" s="962">
        <f>SUM(O19:O23)</f>
        <v>0</v>
      </c>
      <c r="P24" s="963">
        <f>SUM(P19:P23)</f>
        <v>0</v>
      </c>
      <c r="Q24" s="329" t="s">
        <v>777</v>
      </c>
    </row>
    <row r="25" spans="1:17" ht="14.25" customHeight="1" thickTop="1">
      <c r="A25" s="305"/>
      <c r="B25" s="305"/>
      <c r="C25" s="305"/>
      <c r="D25" s="305"/>
      <c r="E25" s="631"/>
      <c r="F25" s="717"/>
      <c r="G25" s="717"/>
      <c r="H25" s="717"/>
      <c r="I25" s="717"/>
      <c r="J25" s="717"/>
      <c r="K25" s="633"/>
      <c r="L25" s="634"/>
      <c r="M25" s="633"/>
      <c r="N25" s="633"/>
      <c r="O25" s="961"/>
      <c r="P25" s="961"/>
      <c r="Q25" s="324"/>
    </row>
    <row r="26" spans="1:17" ht="14.25" customHeight="1">
      <c r="A26" s="330" t="s">
        <v>182</v>
      </c>
      <c r="B26" s="330"/>
      <c r="C26" s="330"/>
      <c r="D26" s="305"/>
      <c r="E26" s="631"/>
      <c r="F26" s="717"/>
      <c r="G26" s="717"/>
      <c r="H26" s="717"/>
      <c r="I26" s="717"/>
      <c r="J26" s="688" t="s">
        <v>780</v>
      </c>
      <c r="K26" s="633"/>
      <c r="L26" s="634"/>
      <c r="M26" s="633"/>
      <c r="N26" s="633"/>
      <c r="O26" s="961"/>
      <c r="P26" s="961"/>
      <c r="Q26" s="324"/>
    </row>
    <row r="27" spans="1:17" ht="14.25" customHeight="1">
      <c r="A27" s="305" t="s">
        <v>781</v>
      </c>
      <c r="B27" s="305"/>
      <c r="C27" s="305"/>
      <c r="D27" s="305"/>
      <c r="E27" s="631">
        <f>'bilancio entrata'!G42</f>
        <v>52020</v>
      </c>
      <c r="F27" s="717"/>
      <c r="G27" s="717"/>
      <c r="H27" s="717"/>
      <c r="I27" s="717"/>
      <c r="J27" s="717"/>
      <c r="K27" s="633" t="s">
        <v>782</v>
      </c>
      <c r="L27" s="634">
        <f>SUM(E27,F27,-G27,-H27,I27,-J27)</f>
        <v>52020</v>
      </c>
      <c r="M27" s="633"/>
      <c r="N27" s="633"/>
      <c r="O27" s="961">
        <f>I27-H27</f>
        <v>0</v>
      </c>
      <c r="P27" s="961">
        <f>G27-F27</f>
        <v>0</v>
      </c>
      <c r="Q27" s="324"/>
    </row>
    <row r="28" spans="1:17" ht="14.25" customHeight="1">
      <c r="A28" s="825" t="s">
        <v>783</v>
      </c>
      <c r="B28" s="305"/>
      <c r="C28" s="305"/>
      <c r="D28" s="305"/>
      <c r="E28" s="631">
        <f>'bilancio entrata'!G44</f>
        <v>51662</v>
      </c>
      <c r="F28" s="717"/>
      <c r="G28" s="717"/>
      <c r="H28" s="717"/>
      <c r="I28" s="717"/>
      <c r="J28" s="717"/>
      <c r="K28" s="633" t="s">
        <v>784</v>
      </c>
      <c r="L28" s="634">
        <f aca="true" t="shared" si="1" ref="L28:L35">SUM(E28,F28,-G28,-H28,I28,-J28)</f>
        <v>51662</v>
      </c>
      <c r="M28" s="633"/>
      <c r="N28" s="633"/>
      <c r="O28" s="961">
        <f aca="true" t="shared" si="2" ref="O28:O35">I28-H28</f>
        <v>0</v>
      </c>
      <c r="P28" s="961">
        <f aca="true" t="shared" si="3" ref="P28:P35">G28-F28</f>
        <v>0</v>
      </c>
      <c r="Q28" s="324"/>
    </row>
    <row r="29" spans="1:17" ht="14.25" customHeight="1">
      <c r="A29" s="305" t="s">
        <v>785</v>
      </c>
      <c r="B29" s="305"/>
      <c r="C29" s="305"/>
      <c r="D29" s="305"/>
      <c r="E29" s="631"/>
      <c r="F29" s="717"/>
      <c r="G29" s="717"/>
      <c r="H29" s="717"/>
      <c r="I29" s="717"/>
      <c r="J29" s="717"/>
      <c r="K29" s="633"/>
      <c r="L29" s="634">
        <f t="shared" si="1"/>
        <v>0</v>
      </c>
      <c r="M29" s="633"/>
      <c r="N29" s="633"/>
      <c r="O29" s="961">
        <f t="shared" si="2"/>
        <v>0</v>
      </c>
      <c r="P29" s="961">
        <f t="shared" si="3"/>
        <v>0</v>
      </c>
      <c r="Q29" s="324"/>
    </row>
    <row r="30" spans="1:17" ht="14.25" customHeight="1">
      <c r="A30" s="305" t="s">
        <v>786</v>
      </c>
      <c r="B30" s="305"/>
      <c r="C30" s="305"/>
      <c r="D30" s="305"/>
      <c r="E30" s="631">
        <f>'bilancio entrata'!G46</f>
        <v>0</v>
      </c>
      <c r="F30" s="717"/>
      <c r="G30" s="717"/>
      <c r="H30" s="717"/>
      <c r="I30" s="717"/>
      <c r="J30" s="717"/>
      <c r="K30" s="633" t="s">
        <v>787</v>
      </c>
      <c r="L30" s="634">
        <f t="shared" si="1"/>
        <v>0</v>
      </c>
      <c r="M30" s="633"/>
      <c r="N30" s="633"/>
      <c r="O30" s="961">
        <f t="shared" si="2"/>
        <v>0</v>
      </c>
      <c r="P30" s="961">
        <f t="shared" si="3"/>
        <v>0</v>
      </c>
      <c r="Q30" s="324"/>
    </row>
    <row r="31" spans="1:17" ht="14.25" customHeight="1">
      <c r="A31" s="305" t="s">
        <v>788</v>
      </c>
      <c r="B31" s="305"/>
      <c r="C31" s="305"/>
      <c r="D31" s="305"/>
      <c r="E31" s="631"/>
      <c r="F31" s="717"/>
      <c r="G31" s="717"/>
      <c r="H31" s="717"/>
      <c r="I31" s="717"/>
      <c r="J31" s="717"/>
      <c r="K31" s="633"/>
      <c r="L31" s="634"/>
      <c r="M31" s="633"/>
      <c r="N31" s="633"/>
      <c r="O31" s="961">
        <f t="shared" si="2"/>
        <v>0</v>
      </c>
      <c r="P31" s="961">
        <f t="shared" si="3"/>
        <v>0</v>
      </c>
      <c r="Q31" s="324"/>
    </row>
    <row r="32" spans="1:17" ht="14.25" customHeight="1">
      <c r="A32" s="305" t="s">
        <v>789</v>
      </c>
      <c r="B32" s="305"/>
      <c r="C32" s="305"/>
      <c r="D32" s="305"/>
      <c r="E32" s="631"/>
      <c r="F32" s="717"/>
      <c r="G32" s="717"/>
      <c r="H32" s="717"/>
      <c r="I32" s="717"/>
      <c r="J32" s="717"/>
      <c r="K32" s="633" t="s">
        <v>790</v>
      </c>
      <c r="L32" s="634">
        <f t="shared" si="1"/>
        <v>0</v>
      </c>
      <c r="M32" s="633"/>
      <c r="N32" s="633"/>
      <c r="O32" s="961">
        <f t="shared" si="2"/>
        <v>0</v>
      </c>
      <c r="P32" s="961">
        <f t="shared" si="3"/>
        <v>0</v>
      </c>
      <c r="Q32" s="324"/>
    </row>
    <row r="33" spans="1:17" ht="14.25" customHeight="1">
      <c r="A33" s="305" t="s">
        <v>791</v>
      </c>
      <c r="B33" s="305"/>
      <c r="C33" s="305"/>
      <c r="D33" s="305"/>
      <c r="E33" s="631"/>
      <c r="F33" s="717"/>
      <c r="G33" s="717"/>
      <c r="H33" s="717"/>
      <c r="I33" s="717"/>
      <c r="J33" s="717"/>
      <c r="K33" s="633"/>
      <c r="L33" s="634"/>
      <c r="M33" s="633"/>
      <c r="N33" s="633"/>
      <c r="O33" s="961">
        <f t="shared" si="2"/>
        <v>0</v>
      </c>
      <c r="P33" s="961">
        <f t="shared" si="3"/>
        <v>0</v>
      </c>
      <c r="Q33" s="324"/>
    </row>
    <row r="34" spans="1:17" ht="14.25" customHeight="1">
      <c r="A34" s="305" t="s">
        <v>252</v>
      </c>
      <c r="B34" s="305"/>
      <c r="C34" s="305"/>
      <c r="D34" s="305"/>
      <c r="E34" s="631">
        <f>'bilancio entrata'!G48</f>
        <v>0</v>
      </c>
      <c r="F34" s="717"/>
      <c r="G34" s="717"/>
      <c r="H34" s="717"/>
      <c r="I34" s="717"/>
      <c r="J34" s="717"/>
      <c r="K34" s="633" t="s">
        <v>792</v>
      </c>
      <c r="L34" s="634">
        <f t="shared" si="1"/>
        <v>0</v>
      </c>
      <c r="M34" s="633"/>
      <c r="N34" s="633"/>
      <c r="O34" s="961">
        <f t="shared" si="2"/>
        <v>0</v>
      </c>
      <c r="P34" s="961">
        <f t="shared" si="3"/>
        <v>0</v>
      </c>
      <c r="Q34" s="324"/>
    </row>
    <row r="35" spans="1:17" ht="14.25" customHeight="1">
      <c r="A35" s="305" t="s">
        <v>793</v>
      </c>
      <c r="B35" s="305"/>
      <c r="C35" s="305"/>
      <c r="D35" s="305"/>
      <c r="E35" s="631">
        <f>'bilancio entrata'!G50</f>
        <v>10133.68</v>
      </c>
      <c r="F35" s="717"/>
      <c r="G35" s="717"/>
      <c r="H35" s="717"/>
      <c r="I35" s="717"/>
      <c r="J35" s="717"/>
      <c r="K35" s="633" t="s">
        <v>794</v>
      </c>
      <c r="L35" s="634">
        <f t="shared" si="1"/>
        <v>10133.68</v>
      </c>
      <c r="M35" s="633"/>
      <c r="N35" s="633"/>
      <c r="O35" s="961">
        <f t="shared" si="2"/>
        <v>0</v>
      </c>
      <c r="P35" s="961">
        <f t="shared" si="3"/>
        <v>0</v>
      </c>
      <c r="Q35" s="324"/>
    </row>
    <row r="36" spans="1:17" ht="14.25" customHeight="1" thickBot="1">
      <c r="A36" s="322" t="s">
        <v>795</v>
      </c>
      <c r="B36" s="328"/>
      <c r="C36" s="328"/>
      <c r="D36" s="305"/>
      <c r="E36" s="636">
        <f aca="true" t="shared" si="4" ref="E36:J36">SUM(E27:E35)</f>
        <v>113815.68</v>
      </c>
      <c r="F36" s="936">
        <f t="shared" si="4"/>
        <v>0</v>
      </c>
      <c r="G36" s="936">
        <f t="shared" si="4"/>
        <v>0</v>
      </c>
      <c r="H36" s="936">
        <f t="shared" si="4"/>
        <v>0</v>
      </c>
      <c r="I36" s="936">
        <f t="shared" si="4"/>
        <v>0</v>
      </c>
      <c r="J36" s="936">
        <f t="shared" si="4"/>
        <v>0</v>
      </c>
      <c r="K36" s="637"/>
      <c r="L36" s="642">
        <f>SUM(L27:L35)</f>
        <v>113815.68</v>
      </c>
      <c r="M36" s="633"/>
      <c r="N36" s="640" t="s">
        <v>776</v>
      </c>
      <c r="O36" s="962">
        <f>SUM(O27:O35)</f>
        <v>0</v>
      </c>
      <c r="P36" s="963">
        <f>SUM(P27:P35)</f>
        <v>0</v>
      </c>
      <c r="Q36" s="329" t="s">
        <v>777</v>
      </c>
    </row>
    <row r="37" spans="1:17" ht="14.25" customHeight="1" thickTop="1">
      <c r="A37" s="305"/>
      <c r="B37" s="305"/>
      <c r="C37" s="305"/>
      <c r="D37" s="305"/>
      <c r="E37" s="631"/>
      <c r="F37" s="717"/>
      <c r="G37" s="717"/>
      <c r="H37" s="717"/>
      <c r="I37" s="717"/>
      <c r="J37" s="717"/>
      <c r="K37" s="633"/>
      <c r="L37" s="634"/>
      <c r="M37" s="633"/>
      <c r="N37" s="633"/>
      <c r="O37" s="961"/>
      <c r="P37" s="961"/>
      <c r="Q37" s="324"/>
    </row>
    <row r="38" spans="1:17" ht="14.25" customHeight="1" thickBot="1">
      <c r="A38" s="331" t="s">
        <v>796</v>
      </c>
      <c r="B38" s="331"/>
      <c r="C38" s="331"/>
      <c r="D38" s="331"/>
      <c r="E38" s="643">
        <f>SUM(E16,E24,E36)</f>
        <v>760721.9199999999</v>
      </c>
      <c r="F38" s="940">
        <f>SUM(F16,F24,F36)</f>
        <v>0</v>
      </c>
      <c r="G38" s="940">
        <f>SUM(G16,G24,G36)</f>
        <v>0</v>
      </c>
      <c r="H38" s="940">
        <f>SUM(H16,H24,H36)</f>
        <v>0</v>
      </c>
      <c r="I38" s="940">
        <f>SUM(I16,I24,I36)</f>
        <v>0</v>
      </c>
      <c r="J38" s="940">
        <f>SUM(J36)</f>
        <v>0</v>
      </c>
      <c r="K38" s="644"/>
      <c r="L38" s="645">
        <f>SUM(L16,L24,L36)</f>
        <v>760721.9199999999</v>
      </c>
      <c r="M38" s="644"/>
      <c r="N38" s="644"/>
      <c r="O38" s="964">
        <f>SUM(O16,O24,O36)</f>
        <v>0</v>
      </c>
      <c r="P38" s="964">
        <f>SUM(P16,P24,P36)</f>
        <v>0</v>
      </c>
      <c r="Q38" s="332"/>
    </row>
    <row r="39" spans="1:17" s="304" customFormat="1" ht="13.5" thickTop="1">
      <c r="A39" s="303" t="s">
        <v>745</v>
      </c>
      <c r="B39" s="303"/>
      <c r="C39" s="303"/>
      <c r="D39" s="303"/>
      <c r="E39" s="646"/>
      <c r="F39" s="646"/>
      <c r="G39" s="646"/>
      <c r="H39" s="646"/>
      <c r="I39" s="646"/>
      <c r="J39" s="646"/>
      <c r="K39" s="647"/>
      <c r="L39" s="646"/>
      <c r="M39" s="647"/>
      <c r="N39" s="647"/>
      <c r="O39" s="646"/>
      <c r="P39" s="646"/>
      <c r="Q39" s="303"/>
    </row>
    <row r="40" spans="1:17" s="304" customFormat="1" ht="13.5" thickBot="1">
      <c r="A40" s="303"/>
      <c r="B40" s="303"/>
      <c r="C40" s="303"/>
      <c r="D40" s="303"/>
      <c r="E40" s="646"/>
      <c r="F40" s="646"/>
      <c r="G40" s="646"/>
      <c r="H40" s="646"/>
      <c r="I40" s="646"/>
      <c r="J40" s="646"/>
      <c r="K40" s="647"/>
      <c r="L40" s="646"/>
      <c r="M40" s="647"/>
      <c r="N40" s="647"/>
      <c r="O40" s="646"/>
      <c r="P40" s="646"/>
      <c r="Q40" s="303"/>
    </row>
    <row r="41" spans="1:17" s="304" customFormat="1" ht="6" customHeight="1" thickTop="1">
      <c r="A41" s="305"/>
      <c r="B41" s="305"/>
      <c r="C41" s="305"/>
      <c r="D41" s="306"/>
      <c r="E41" s="648"/>
      <c r="F41" s="649"/>
      <c r="G41" s="650"/>
      <c r="H41" s="649"/>
      <c r="I41" s="650"/>
      <c r="J41" s="650"/>
      <c r="K41" s="651"/>
      <c r="L41" s="650"/>
      <c r="M41" s="652"/>
      <c r="N41" s="651"/>
      <c r="O41" s="649"/>
      <c r="P41" s="653"/>
      <c r="Q41" s="309"/>
    </row>
    <row r="42" spans="1:17" s="304" customFormat="1" ht="12.75">
      <c r="A42" s="305"/>
      <c r="B42" s="305"/>
      <c r="C42" s="305"/>
      <c r="D42" s="306"/>
      <c r="E42" s="654" t="s">
        <v>746</v>
      </c>
      <c r="F42" s="655" t="s">
        <v>747</v>
      </c>
      <c r="G42" s="656"/>
      <c r="H42" s="656" t="s">
        <v>748</v>
      </c>
      <c r="I42" s="656"/>
      <c r="J42" s="657" t="s">
        <v>749</v>
      </c>
      <c r="K42" s="658" t="s">
        <v>750</v>
      </c>
      <c r="L42" s="656"/>
      <c r="M42" s="659"/>
      <c r="N42" s="660" t="s">
        <v>751</v>
      </c>
      <c r="O42" s="661"/>
      <c r="P42" s="662"/>
      <c r="Q42" s="314"/>
    </row>
    <row r="43" spans="1:17" ht="12.75" customHeight="1">
      <c r="A43" s="305"/>
      <c r="B43" s="305"/>
      <c r="C43" s="305"/>
      <c r="D43" s="306"/>
      <c r="E43" s="654" t="s">
        <v>752</v>
      </c>
      <c r="F43" s="657" t="s">
        <v>753</v>
      </c>
      <c r="G43" s="657" t="s">
        <v>754</v>
      </c>
      <c r="H43" s="657" t="s">
        <v>753</v>
      </c>
      <c r="I43" s="657" t="s">
        <v>754</v>
      </c>
      <c r="J43" s="657" t="s">
        <v>755</v>
      </c>
      <c r="K43" s="663" t="s">
        <v>756</v>
      </c>
      <c r="L43" s="657" t="s">
        <v>270</v>
      </c>
      <c r="M43" s="663" t="s">
        <v>757</v>
      </c>
      <c r="N43" s="658" t="s">
        <v>758</v>
      </c>
      <c r="O43" s="655"/>
      <c r="P43" s="664"/>
      <c r="Q43" s="315"/>
    </row>
    <row r="44" spans="1:17" ht="12.75" customHeight="1">
      <c r="A44" s="305"/>
      <c r="B44" s="305"/>
      <c r="C44" s="305"/>
      <c r="D44" s="306"/>
      <c r="E44" s="665" t="s">
        <v>759</v>
      </c>
      <c r="F44" s="666" t="s">
        <v>760</v>
      </c>
      <c r="G44" s="666" t="s">
        <v>761</v>
      </c>
      <c r="H44" s="666" t="s">
        <v>761</v>
      </c>
      <c r="I44" s="666" t="s">
        <v>760</v>
      </c>
      <c r="J44" s="667" t="s">
        <v>762</v>
      </c>
      <c r="K44" s="668"/>
      <c r="L44" s="667" t="s">
        <v>271</v>
      </c>
      <c r="M44" s="668"/>
      <c r="N44" s="658" t="s">
        <v>763</v>
      </c>
      <c r="O44" s="656"/>
      <c r="P44" s="664" t="s">
        <v>266</v>
      </c>
      <c r="Q44" s="315"/>
    </row>
    <row r="45" spans="1:17" ht="12.75" customHeight="1">
      <c r="A45" s="305"/>
      <c r="B45" s="305"/>
      <c r="C45" s="305"/>
      <c r="D45" s="306"/>
      <c r="E45" s="669" t="s">
        <v>764</v>
      </c>
      <c r="F45" s="670" t="s">
        <v>765</v>
      </c>
      <c r="G45" s="671" t="s">
        <v>766</v>
      </c>
      <c r="H45" s="670" t="s">
        <v>767</v>
      </c>
      <c r="I45" s="670" t="s">
        <v>768</v>
      </c>
      <c r="J45" s="670" t="s">
        <v>769</v>
      </c>
      <c r="K45" s="672"/>
      <c r="L45" s="670" t="s">
        <v>770</v>
      </c>
      <c r="M45" s="672"/>
      <c r="N45" s="673"/>
      <c r="O45" s="674"/>
      <c r="P45" s="675"/>
      <c r="Q45" s="314"/>
    </row>
    <row r="46" spans="1:17" ht="6" customHeight="1" thickBot="1">
      <c r="A46" s="305"/>
      <c r="B46" s="305"/>
      <c r="C46" s="305"/>
      <c r="D46" s="306"/>
      <c r="E46" s="676"/>
      <c r="F46" s="677"/>
      <c r="G46" s="678"/>
      <c r="H46" s="677"/>
      <c r="I46" s="677"/>
      <c r="J46" s="677"/>
      <c r="K46" s="679"/>
      <c r="L46" s="677"/>
      <c r="M46" s="679"/>
      <c r="N46" s="680"/>
      <c r="O46" s="681"/>
      <c r="P46" s="682"/>
      <c r="Q46" s="321"/>
    </row>
    <row r="47" spans="1:17" ht="12.75" customHeight="1" thickTop="1">
      <c r="A47" s="330" t="s">
        <v>253</v>
      </c>
      <c r="B47" s="330"/>
      <c r="C47" s="330"/>
      <c r="D47" s="330"/>
      <c r="E47" s="631"/>
      <c r="F47" s="632"/>
      <c r="G47" s="632"/>
      <c r="H47" s="632"/>
      <c r="I47" s="632"/>
      <c r="J47" s="632"/>
      <c r="K47" s="633"/>
      <c r="L47" s="634"/>
      <c r="M47" s="633"/>
      <c r="N47" s="633"/>
      <c r="O47" s="961"/>
      <c r="P47" s="961"/>
      <c r="Q47" s="333"/>
    </row>
    <row r="48" spans="1:17" ht="12.75" customHeight="1">
      <c r="A48" s="334" t="s">
        <v>254</v>
      </c>
      <c r="B48" s="330"/>
      <c r="C48" s="330"/>
      <c r="D48" s="330"/>
      <c r="E48" s="631"/>
      <c r="F48" s="632"/>
      <c r="G48" s="632"/>
      <c r="H48" s="632"/>
      <c r="I48" s="632"/>
      <c r="J48" s="632"/>
      <c r="K48" s="633"/>
      <c r="L48" s="634"/>
      <c r="M48" s="633"/>
      <c r="N48" s="633"/>
      <c r="O48" s="961"/>
      <c r="P48" s="961"/>
      <c r="Q48" s="333"/>
    </row>
    <row r="49" spans="1:17" ht="12.75" customHeight="1">
      <c r="A49" s="334" t="s">
        <v>255</v>
      </c>
      <c r="B49" s="330"/>
      <c r="C49" s="330"/>
      <c r="D49" s="330"/>
      <c r="E49" s="631"/>
      <c r="F49" s="632"/>
      <c r="G49" s="632" t="s">
        <v>145</v>
      </c>
      <c r="H49" s="632"/>
      <c r="I49" s="632"/>
      <c r="J49" s="632"/>
      <c r="K49" s="633" t="s">
        <v>0</v>
      </c>
      <c r="L49" s="683">
        <f>IF(E50+F50&gt;O50,(E50+F50)-O50,0)-G50</f>
        <v>5205</v>
      </c>
      <c r="M49" s="684" t="s">
        <v>1</v>
      </c>
      <c r="N49" s="685" t="s">
        <v>2</v>
      </c>
      <c r="O49" s="965" t="s">
        <v>3</v>
      </c>
      <c r="P49" s="966"/>
      <c r="Q49" s="335"/>
    </row>
    <row r="50" spans="1:17" ht="12.75" customHeight="1" thickBot="1">
      <c r="A50" s="305" t="s">
        <v>142</v>
      </c>
      <c r="B50" s="843"/>
      <c r="C50" s="843"/>
      <c r="D50" s="843"/>
      <c r="E50" s="686">
        <f>E52-E51</f>
        <v>5205</v>
      </c>
      <c r="F50" s="635"/>
      <c r="G50" s="635"/>
      <c r="H50" s="635"/>
      <c r="I50" s="635"/>
      <c r="J50" s="635"/>
      <c r="K50" s="633" t="s">
        <v>4</v>
      </c>
      <c r="L50" s="634">
        <f>IF(O50&gt;(E50+F50),O50-(E50+F50),0)-G50</f>
        <v>0</v>
      </c>
      <c r="M50" s="684" t="s">
        <v>1</v>
      </c>
      <c r="N50" s="687"/>
      <c r="O50" s="967">
        <f>'cto-patrimonio'!H54</f>
        <v>0</v>
      </c>
      <c r="P50" s="967"/>
      <c r="Q50" s="336"/>
    </row>
    <row r="51" spans="1:17" ht="12.75" customHeight="1" thickTop="1">
      <c r="A51" s="305" t="s">
        <v>143</v>
      </c>
      <c r="B51" s="305"/>
      <c r="C51" s="305"/>
      <c r="D51" s="305"/>
      <c r="E51" s="631">
        <f>'bilancio entrata'!G67</f>
        <v>0</v>
      </c>
      <c r="F51" s="641"/>
      <c r="G51" s="641"/>
      <c r="H51" s="641"/>
      <c r="I51" s="641"/>
      <c r="J51" s="641"/>
      <c r="K51" s="633"/>
      <c r="L51" s="634"/>
      <c r="M51" s="684"/>
      <c r="N51" s="633"/>
      <c r="O51" s="961"/>
      <c r="P51" s="961">
        <f>E51</f>
        <v>0</v>
      </c>
      <c r="Q51" s="333"/>
    </row>
    <row r="52" spans="1:17" ht="12.75" customHeight="1">
      <c r="A52" s="305" t="s">
        <v>144</v>
      </c>
      <c r="B52" s="305"/>
      <c r="C52" s="305"/>
      <c r="D52" s="305"/>
      <c r="E52" s="631">
        <f>'bilancio entrata'!G66</f>
        <v>5205</v>
      </c>
      <c r="F52" s="641"/>
      <c r="G52" s="641"/>
      <c r="H52" s="641"/>
      <c r="I52" s="641"/>
      <c r="J52" s="641"/>
      <c r="K52" s="633"/>
      <c r="L52" s="634"/>
      <c r="M52" s="684"/>
      <c r="N52" s="633"/>
      <c r="O52" s="961"/>
      <c r="P52" s="961"/>
      <c r="Q52" s="333"/>
    </row>
    <row r="53" spans="1:17" ht="12.75" customHeight="1">
      <c r="A53" s="305" t="s">
        <v>5</v>
      </c>
      <c r="B53" s="305"/>
      <c r="C53" s="305"/>
      <c r="D53" s="305"/>
      <c r="E53" s="631"/>
      <c r="F53" s="641"/>
      <c r="G53" s="641"/>
      <c r="H53" s="641"/>
      <c r="I53" s="641"/>
      <c r="J53" s="641"/>
      <c r="K53" s="633"/>
      <c r="L53" s="634"/>
      <c r="M53" s="633"/>
      <c r="N53" s="633"/>
      <c r="O53" s="961"/>
      <c r="P53" s="961"/>
      <c r="Q53" s="324"/>
    </row>
    <row r="54" spans="1:17" ht="12.75" customHeight="1">
      <c r="A54" s="325" t="s">
        <v>6</v>
      </c>
      <c r="B54" s="305"/>
      <c r="C54" s="305"/>
      <c r="D54" s="305"/>
      <c r="E54" s="631">
        <f>'bilancio entrata'!G68</f>
        <v>0</v>
      </c>
      <c r="F54" s="641"/>
      <c r="G54" s="641"/>
      <c r="H54" s="641"/>
      <c r="I54" s="641"/>
      <c r="J54" s="641"/>
      <c r="K54" s="633"/>
      <c r="L54" s="634"/>
      <c r="M54" s="633"/>
      <c r="N54" s="633"/>
      <c r="O54" s="961">
        <f>E54</f>
        <v>0</v>
      </c>
      <c r="P54" s="961">
        <f>E54</f>
        <v>0</v>
      </c>
      <c r="Q54" s="324"/>
    </row>
    <row r="55" spans="1:17" ht="12.75" customHeight="1">
      <c r="A55" s="305" t="s">
        <v>7</v>
      </c>
      <c r="B55" s="305"/>
      <c r="C55" s="305"/>
      <c r="D55" s="305"/>
      <c r="E55" s="631"/>
      <c r="F55" s="641"/>
      <c r="G55" s="641"/>
      <c r="H55" s="641"/>
      <c r="I55" s="641"/>
      <c r="J55" s="641"/>
      <c r="K55" s="633"/>
      <c r="L55" s="634"/>
      <c r="M55" s="633"/>
      <c r="N55" s="633"/>
      <c r="O55" s="961"/>
      <c r="P55" s="961"/>
      <c r="Q55" s="324"/>
    </row>
    <row r="56" spans="1:17" ht="12.75" customHeight="1">
      <c r="A56" s="305" t="s">
        <v>8</v>
      </c>
      <c r="B56" s="305"/>
      <c r="C56" s="305"/>
      <c r="D56" s="305"/>
      <c r="E56" s="631">
        <f>'bilancio entrata'!G70</f>
        <v>100000</v>
      </c>
      <c r="F56" s="641"/>
      <c r="G56" s="641"/>
      <c r="H56" s="641"/>
      <c r="I56" s="641"/>
      <c r="J56" s="641"/>
      <c r="K56" s="633"/>
      <c r="L56" s="634"/>
      <c r="M56" s="633"/>
      <c r="N56" s="633"/>
      <c r="O56" s="961">
        <f>E56</f>
        <v>100000</v>
      </c>
      <c r="P56" s="961">
        <f>E56</f>
        <v>100000</v>
      </c>
      <c r="Q56" s="324"/>
    </row>
    <row r="57" spans="1:17" ht="12.75" customHeight="1">
      <c r="A57" s="305" t="s">
        <v>256</v>
      </c>
      <c r="B57" s="305"/>
      <c r="C57" s="305"/>
      <c r="D57" s="305"/>
      <c r="E57" s="631"/>
      <c r="F57" s="641"/>
      <c r="G57" s="641"/>
      <c r="H57" s="641"/>
      <c r="I57" s="641"/>
      <c r="J57" s="641"/>
      <c r="K57" s="633"/>
      <c r="L57" s="634"/>
      <c r="M57" s="633"/>
      <c r="N57" s="633"/>
      <c r="O57" s="961"/>
      <c r="P57" s="961"/>
      <c r="Q57" s="337"/>
    </row>
    <row r="58" spans="1:17" ht="12.75" customHeight="1">
      <c r="A58" s="305" t="s">
        <v>257</v>
      </c>
      <c r="B58" s="305"/>
      <c r="C58" s="305"/>
      <c r="D58" s="305"/>
      <c r="E58" s="631">
        <f>'bilancio entrata'!G72</f>
        <v>0</v>
      </c>
      <c r="F58" s="641"/>
      <c r="G58" s="641"/>
      <c r="H58" s="641"/>
      <c r="I58" s="641"/>
      <c r="J58" s="641"/>
      <c r="K58" s="633"/>
      <c r="L58" s="634"/>
      <c r="M58" s="633"/>
      <c r="N58" s="633"/>
      <c r="O58" s="961">
        <f>E58</f>
        <v>0</v>
      </c>
      <c r="P58" s="961">
        <f>E58</f>
        <v>0</v>
      </c>
      <c r="Q58" s="337" t="s">
        <v>183</v>
      </c>
    </row>
    <row r="59" spans="1:17" ht="12.75" customHeight="1">
      <c r="A59" s="305" t="s">
        <v>9</v>
      </c>
      <c r="B59" s="305"/>
      <c r="C59" s="305"/>
      <c r="D59" s="305"/>
      <c r="E59" s="631"/>
      <c r="F59" s="641"/>
      <c r="G59" s="641"/>
      <c r="H59" s="641"/>
      <c r="I59" s="641"/>
      <c r="J59" s="641"/>
      <c r="K59" s="633"/>
      <c r="L59" s="634"/>
      <c r="M59" s="633"/>
      <c r="N59" s="633"/>
      <c r="O59" s="961"/>
      <c r="P59" s="961"/>
      <c r="Q59" s="324"/>
    </row>
    <row r="60" spans="1:17" ht="12.75" customHeight="1" thickBot="1">
      <c r="A60" s="305" t="s">
        <v>10</v>
      </c>
      <c r="B60" s="305"/>
      <c r="C60" s="305"/>
      <c r="D60" s="305"/>
      <c r="E60" s="631">
        <f>'bilancio entrata'!G74</f>
        <v>1825.19</v>
      </c>
      <c r="F60" s="641"/>
      <c r="G60" s="641"/>
      <c r="H60" s="641"/>
      <c r="I60" s="641"/>
      <c r="J60" s="641"/>
      <c r="K60" s="633" t="s">
        <v>11</v>
      </c>
      <c r="L60" s="634">
        <f>'bilancio entrata'!G75</f>
        <v>0</v>
      </c>
      <c r="M60" s="684" t="s">
        <v>12</v>
      </c>
      <c r="N60" s="704"/>
      <c r="O60" s="976">
        <f>E62</f>
        <v>0</v>
      </c>
      <c r="P60" s="976">
        <f>E60-L60</f>
        <v>1825.19</v>
      </c>
      <c r="Q60" s="329" t="s">
        <v>13</v>
      </c>
    </row>
    <row r="61" spans="1:17" ht="12.75" customHeight="1" thickBot="1" thickTop="1">
      <c r="A61" s="305" t="s">
        <v>14</v>
      </c>
      <c r="B61" s="305"/>
      <c r="C61" s="305"/>
      <c r="D61" s="305"/>
      <c r="E61" s="636">
        <f>SUM(E54:E60)</f>
        <v>101825.19</v>
      </c>
      <c r="F61" s="641"/>
      <c r="G61" s="641"/>
      <c r="H61" s="641"/>
      <c r="I61" s="641"/>
      <c r="J61" s="641"/>
      <c r="K61" s="633"/>
      <c r="L61" s="634"/>
      <c r="M61" s="633"/>
      <c r="N61" s="687"/>
      <c r="O61" s="967">
        <f>O54+O56+O58+O60</f>
        <v>100000</v>
      </c>
      <c r="P61" s="967">
        <f>SUM(P53:P60)</f>
        <v>101825.19</v>
      </c>
      <c r="Q61" s="332"/>
    </row>
    <row r="62" spans="1:17" ht="12.75" customHeight="1" thickBot="1" thickTop="1">
      <c r="A62" s="305" t="s">
        <v>15</v>
      </c>
      <c r="B62" s="305"/>
      <c r="C62" s="305"/>
      <c r="D62" s="305"/>
      <c r="E62" s="689">
        <f>'bilancio entrata'!G76</f>
        <v>0</v>
      </c>
      <c r="F62" s="641"/>
      <c r="G62" s="641"/>
      <c r="H62" s="641"/>
      <c r="I62" s="641"/>
      <c r="J62" s="641"/>
      <c r="K62" s="633"/>
      <c r="L62" s="634"/>
      <c r="M62" s="633"/>
      <c r="N62" s="633"/>
      <c r="O62" s="961">
        <f>E62</f>
        <v>0</v>
      </c>
      <c r="P62" s="961">
        <f>E62</f>
        <v>0</v>
      </c>
      <c r="Q62" s="324"/>
    </row>
    <row r="63" spans="1:17" ht="12.75" customHeight="1" thickTop="1">
      <c r="A63" s="322" t="s">
        <v>16</v>
      </c>
      <c r="B63" s="328"/>
      <c r="C63" s="328"/>
      <c r="D63" s="305"/>
      <c r="E63" s="631"/>
      <c r="F63" s="641"/>
      <c r="G63" s="641"/>
      <c r="H63" s="641"/>
      <c r="I63" s="641"/>
      <c r="J63" s="641"/>
      <c r="K63" s="633"/>
      <c r="L63" s="634"/>
      <c r="M63" s="633"/>
      <c r="N63" s="633"/>
      <c r="O63" s="961"/>
      <c r="P63" s="961"/>
      <c r="Q63" s="324"/>
    </row>
    <row r="64" spans="1:17" ht="12.75" customHeight="1" thickBot="1">
      <c r="A64" s="305" t="s">
        <v>184</v>
      </c>
      <c r="B64" s="305"/>
      <c r="C64" s="305"/>
      <c r="D64" s="305"/>
      <c r="E64" s="689">
        <f>SUM(E52,E54,E56,E58,E60,E62)</f>
        <v>107030.19</v>
      </c>
      <c r="F64" s="641"/>
      <c r="G64" s="641"/>
      <c r="H64" s="641"/>
      <c r="I64" s="641"/>
      <c r="J64" s="641"/>
      <c r="K64" s="633"/>
      <c r="L64" s="634"/>
      <c r="M64" s="633"/>
      <c r="N64" s="633"/>
      <c r="O64" s="961">
        <f>O50+O61+O62</f>
        <v>100000</v>
      </c>
      <c r="P64" s="961">
        <f>E64</f>
        <v>107030.19</v>
      </c>
      <c r="Q64" s="324"/>
    </row>
    <row r="65" spans="1:17" ht="12.75" customHeight="1" thickTop="1">
      <c r="A65" s="305"/>
      <c r="B65" s="305"/>
      <c r="C65" s="305" t="s">
        <v>23</v>
      </c>
      <c r="D65" s="305"/>
      <c r="E65" s="631"/>
      <c r="F65" s="632"/>
      <c r="G65" s="632"/>
      <c r="H65" s="632"/>
      <c r="I65" s="632"/>
      <c r="J65" s="632"/>
      <c r="K65" s="633"/>
      <c r="L65" s="634"/>
      <c r="M65" s="633"/>
      <c r="N65" s="633"/>
      <c r="O65" s="961"/>
      <c r="P65" s="961"/>
      <c r="Q65" s="324"/>
    </row>
    <row r="66" spans="1:17" ht="12.75" customHeight="1">
      <c r="A66" s="334" t="s">
        <v>258</v>
      </c>
      <c r="B66" s="330"/>
      <c r="C66" s="330"/>
      <c r="D66" s="330"/>
      <c r="E66" s="631"/>
      <c r="F66" s="632"/>
      <c r="G66" s="632"/>
      <c r="H66" s="632"/>
      <c r="I66" s="632"/>
      <c r="J66" s="632"/>
      <c r="K66" s="633"/>
      <c r="L66" s="634"/>
      <c r="M66" s="633"/>
      <c r="N66" s="633"/>
      <c r="O66" s="961"/>
      <c r="P66" s="961"/>
      <c r="Q66" s="324"/>
    </row>
    <row r="67" spans="1:17" ht="12.75" customHeight="1">
      <c r="A67" s="325" t="s">
        <v>260</v>
      </c>
      <c r="B67" s="305"/>
      <c r="C67" s="305"/>
      <c r="D67" s="305"/>
      <c r="E67" s="686">
        <f>'bilancio entrata'!G87</f>
        <v>40409.71</v>
      </c>
      <c r="F67" s="641"/>
      <c r="G67" s="641"/>
      <c r="H67" s="641"/>
      <c r="I67" s="641"/>
      <c r="J67" s="641"/>
      <c r="K67" s="633"/>
      <c r="L67" s="634"/>
      <c r="M67" s="633"/>
      <c r="N67" s="685"/>
      <c r="O67" s="968">
        <f>E67</f>
        <v>40409.71</v>
      </c>
      <c r="P67" s="968">
        <f>E67</f>
        <v>40409.71</v>
      </c>
      <c r="Q67" s="338" t="s">
        <v>17</v>
      </c>
    </row>
    <row r="68" spans="1:17" ht="12.75" customHeight="1">
      <c r="A68" s="325" t="s">
        <v>259</v>
      </c>
      <c r="B68" s="305"/>
      <c r="C68" s="305"/>
      <c r="D68" s="305"/>
      <c r="E68" s="686">
        <f>'bilancio entrata'!G89</f>
        <v>0</v>
      </c>
      <c r="F68" s="641"/>
      <c r="G68" s="641"/>
      <c r="H68" s="641"/>
      <c r="I68" s="641"/>
      <c r="J68" s="641"/>
      <c r="K68" s="633"/>
      <c r="L68" s="634"/>
      <c r="M68" s="633"/>
      <c r="N68" s="633"/>
      <c r="O68" s="969">
        <f>E68</f>
        <v>0</v>
      </c>
      <c r="P68" s="970">
        <f>E68</f>
        <v>0</v>
      </c>
      <c r="Q68" s="339" t="s">
        <v>17</v>
      </c>
    </row>
    <row r="69" spans="1:17" ht="12.75" customHeight="1">
      <c r="A69" s="325" t="s">
        <v>261</v>
      </c>
      <c r="B69" s="305"/>
      <c r="C69" s="305"/>
      <c r="D69" s="305"/>
      <c r="E69" s="686">
        <f>'bilancio entrata'!G91</f>
        <v>0</v>
      </c>
      <c r="F69" s="641"/>
      <c r="G69" s="641"/>
      <c r="H69" s="641"/>
      <c r="I69" s="641"/>
      <c r="J69" s="641"/>
      <c r="K69" s="633"/>
      <c r="L69" s="634"/>
      <c r="M69" s="633"/>
      <c r="N69" s="633"/>
      <c r="O69" s="969">
        <f>E69</f>
        <v>0</v>
      </c>
      <c r="P69" s="970">
        <f>E69</f>
        <v>0</v>
      </c>
      <c r="Q69" s="339" t="s">
        <v>17</v>
      </c>
    </row>
    <row r="70" spans="1:17" ht="12.75" customHeight="1">
      <c r="A70" s="305" t="s">
        <v>262</v>
      </c>
      <c r="B70" s="305"/>
      <c r="C70" s="305"/>
      <c r="D70" s="305"/>
      <c r="E70" s="686">
        <f>'bilancio entrata'!G94</f>
        <v>0</v>
      </c>
      <c r="F70" s="641"/>
      <c r="G70" s="641"/>
      <c r="H70" s="641"/>
      <c r="I70" s="641"/>
      <c r="J70" s="641"/>
      <c r="K70" s="633"/>
      <c r="L70" s="634"/>
      <c r="M70" s="633"/>
      <c r="N70" s="690"/>
      <c r="O70" s="969">
        <f>E70</f>
        <v>0</v>
      </c>
      <c r="P70" s="970">
        <f>E70</f>
        <v>0</v>
      </c>
      <c r="Q70" s="339" t="s">
        <v>17</v>
      </c>
    </row>
    <row r="71" spans="1:17" ht="12.75" customHeight="1" thickBot="1">
      <c r="A71" s="322" t="s">
        <v>18</v>
      </c>
      <c r="B71" s="328"/>
      <c r="C71" s="328"/>
      <c r="D71" s="305"/>
      <c r="E71" s="689">
        <f>SUM(E67:E70)</f>
        <v>40409.71</v>
      </c>
      <c r="F71" s="641"/>
      <c r="G71" s="641"/>
      <c r="H71" s="641"/>
      <c r="I71" s="641"/>
      <c r="J71" s="641"/>
      <c r="K71" s="633"/>
      <c r="L71" s="634"/>
      <c r="M71" s="633"/>
      <c r="N71" s="633"/>
      <c r="O71" s="961">
        <f>SUM(O67:O70)</f>
        <v>40409.71</v>
      </c>
      <c r="P71" s="961">
        <f>SUM(P67:P70)</f>
        <v>40409.71</v>
      </c>
      <c r="Q71" s="324"/>
    </row>
    <row r="72" spans="1:17" ht="12.75" customHeight="1" thickTop="1">
      <c r="A72" s="305"/>
      <c r="B72" s="305"/>
      <c r="C72" s="305"/>
      <c r="D72" s="305"/>
      <c r="E72" s="631"/>
      <c r="F72" s="641"/>
      <c r="G72" s="641"/>
      <c r="H72" s="641"/>
      <c r="I72" s="641"/>
      <c r="J72" s="641"/>
      <c r="K72" s="633"/>
      <c r="L72" s="634"/>
      <c r="M72" s="633"/>
      <c r="N72" s="633"/>
      <c r="O72" s="961"/>
      <c r="P72" s="961"/>
      <c r="Q72" s="324"/>
    </row>
    <row r="73" spans="1:17" ht="12.75" customHeight="1" thickBot="1">
      <c r="A73" s="334" t="s">
        <v>185</v>
      </c>
      <c r="B73" s="330"/>
      <c r="C73" s="330"/>
      <c r="D73" s="330"/>
      <c r="E73" s="689">
        <f>'bilancio entrata'!G104</f>
        <v>44801.23</v>
      </c>
      <c r="F73" s="691"/>
      <c r="G73" s="691"/>
      <c r="H73" s="691"/>
      <c r="I73" s="691"/>
      <c r="J73" s="691"/>
      <c r="K73" s="687"/>
      <c r="L73" s="692"/>
      <c r="M73" s="687" t="s">
        <v>274</v>
      </c>
      <c r="N73" s="640" t="s">
        <v>282</v>
      </c>
      <c r="O73" s="962">
        <f>E73</f>
        <v>44801.23</v>
      </c>
      <c r="P73" s="963">
        <f>E73</f>
        <v>44801.23</v>
      </c>
      <c r="Q73" s="340"/>
    </row>
    <row r="74" spans="1:17" ht="12.75" customHeight="1" thickTop="1">
      <c r="A74"/>
      <c r="B74"/>
      <c r="C74"/>
      <c r="D74"/>
      <c r="E74" s="693"/>
      <c r="F74" s="623"/>
      <c r="G74" s="623"/>
      <c r="H74" s="623"/>
      <c r="I74" s="623"/>
      <c r="J74" s="623"/>
      <c r="K74" s="694"/>
      <c r="L74" s="695"/>
      <c r="M74" s="694"/>
      <c r="N74" s="694"/>
      <c r="O74" s="959"/>
      <c r="P74" s="959"/>
      <c r="Q74" s="177"/>
    </row>
    <row r="75" spans="1:17" ht="12.75" customHeight="1" thickBot="1">
      <c r="A75"/>
      <c r="B75"/>
      <c r="C75"/>
      <c r="D75"/>
      <c r="E75" s="693"/>
      <c r="F75" s="623"/>
      <c r="G75" s="623"/>
      <c r="H75" s="623"/>
      <c r="I75" s="623"/>
      <c r="J75" s="623"/>
      <c r="K75" s="694"/>
      <c r="L75" s="695"/>
      <c r="M75" s="694"/>
      <c r="N75" s="694"/>
      <c r="O75" s="959"/>
      <c r="P75" s="959"/>
      <c r="Q75" s="177"/>
    </row>
    <row r="76" spans="1:17" ht="14.25" thickBot="1" thickTop="1">
      <c r="A76" s="341" t="s">
        <v>19</v>
      </c>
      <c r="B76" s="331"/>
      <c r="C76" s="331"/>
      <c r="D76" s="331"/>
      <c r="E76" s="696">
        <f>E16+E24+E36+E64+E71+E73</f>
        <v>952963.0499999998</v>
      </c>
      <c r="F76" s="697"/>
      <c r="G76" s="697"/>
      <c r="H76" s="697"/>
      <c r="I76" s="697"/>
      <c r="J76" s="697"/>
      <c r="K76" s="698"/>
      <c r="L76" s="699"/>
      <c r="M76" s="698"/>
      <c r="N76" s="698"/>
      <c r="O76" s="971"/>
      <c r="P76" s="971"/>
      <c r="Q76" s="342"/>
    </row>
    <row r="77" spans="1:17" ht="12.75" customHeight="1" thickTop="1">
      <c r="A77" s="305" t="s">
        <v>20</v>
      </c>
      <c r="B77" s="305"/>
      <c r="C77" s="305"/>
      <c r="D77" s="305"/>
      <c r="E77" s="700"/>
      <c r="F77" s="641"/>
      <c r="G77" s="641"/>
      <c r="H77" s="641"/>
      <c r="I77" s="641"/>
      <c r="J77" s="641"/>
      <c r="K77" s="633" t="s">
        <v>21</v>
      </c>
      <c r="L77" s="634">
        <f>'bilancio uscita'!I14+'bilancio uscita'!I40+'bilancio uscita'!I49</f>
        <v>226.63</v>
      </c>
      <c r="M77" s="684" t="s">
        <v>22</v>
      </c>
      <c r="N77" s="633"/>
      <c r="O77" s="961"/>
      <c r="P77" s="961">
        <f>-L77</f>
        <v>-226.63</v>
      </c>
      <c r="Q77" s="324"/>
    </row>
    <row r="78" spans="1:17" ht="12.75" customHeight="1">
      <c r="A78" s="325" t="s">
        <v>25</v>
      </c>
      <c r="B78" s="305"/>
      <c r="C78" s="305"/>
      <c r="D78" s="305"/>
      <c r="E78" s="700"/>
      <c r="F78" s="641"/>
      <c r="G78" s="641"/>
      <c r="H78" s="641"/>
      <c r="I78" s="641"/>
      <c r="J78" s="641"/>
      <c r="K78" s="633" t="s">
        <v>26</v>
      </c>
      <c r="L78" s="634">
        <f>'bilancio entrata'!J111-'bilancio entrata'!J68-'bilancio entrata'!J70-'bilancio entrata'!J72-'bilancio entrata'!J74+'cto-patrimonio'!M34+'cto-patrimonio'!J133</f>
        <v>1133.4999999999998</v>
      </c>
      <c r="M78" s="684" t="s">
        <v>27</v>
      </c>
      <c r="N78" s="633"/>
      <c r="O78" s="961">
        <f>L78</f>
        <v>1133.4999999999998</v>
      </c>
      <c r="P78" s="961"/>
      <c r="Q78" s="324"/>
    </row>
    <row r="79" spans="1:17" ht="12.75" customHeight="1">
      <c r="A79" s="305" t="s">
        <v>28</v>
      </c>
      <c r="B79" s="305"/>
      <c r="C79" s="305"/>
      <c r="D79" s="305"/>
      <c r="E79" s="700"/>
      <c r="F79" s="641"/>
      <c r="G79" s="641"/>
      <c r="H79" s="641"/>
      <c r="I79" s="641"/>
      <c r="J79" s="641"/>
      <c r="K79" s="633"/>
      <c r="L79" s="634"/>
      <c r="M79" s="684"/>
      <c r="N79" s="633"/>
      <c r="O79" s="961"/>
      <c r="P79" s="961"/>
      <c r="Q79" s="324"/>
    </row>
    <row r="80" spans="1:17" ht="12.75" customHeight="1">
      <c r="A80" s="305" t="s">
        <v>29</v>
      </c>
      <c r="B80" s="305"/>
      <c r="C80" s="305"/>
      <c r="D80" s="305"/>
      <c r="E80" s="700"/>
      <c r="F80" s="641"/>
      <c r="G80" s="641"/>
      <c r="H80" s="641"/>
      <c r="I80" s="641"/>
      <c r="J80" s="641"/>
      <c r="K80" s="633" t="s">
        <v>30</v>
      </c>
      <c r="L80" s="634">
        <f>'cto-patrimonio'!I26+'cto-patrimonio'!I28+'cto-patrimonio'!I30+'cto-patrimonio'!I32+'cto-patrimonio'!I34+'cto-patrimonio'!J35+'cto-patrimonio'!J33+'cto-patrimonio'!J31+'cto-patrimonio'!J29+'cto-patrimonio'!J27+'cto-patrimonio'!M31</f>
        <v>3739.5</v>
      </c>
      <c r="M80" s="684" t="s">
        <v>31</v>
      </c>
      <c r="N80" s="701" t="s">
        <v>279</v>
      </c>
      <c r="O80" s="972">
        <f>L80</f>
        <v>3739.5</v>
      </c>
      <c r="P80" s="968"/>
      <c r="Q80" s="343"/>
    </row>
    <row r="81" spans="1:17" ht="12.75" customHeight="1">
      <c r="A81" s="305" t="s">
        <v>32</v>
      </c>
      <c r="B81" s="305"/>
      <c r="C81" s="305"/>
      <c r="D81" s="305"/>
      <c r="E81" s="700"/>
      <c r="F81" s="641"/>
      <c r="G81" s="641"/>
      <c r="H81" s="641"/>
      <c r="I81" s="641"/>
      <c r="J81" s="641"/>
      <c r="K81" s="633"/>
      <c r="L81" s="634"/>
      <c r="M81" s="633"/>
      <c r="N81" s="633"/>
      <c r="O81" s="973"/>
      <c r="P81" s="961"/>
      <c r="Q81" s="324"/>
    </row>
    <row r="82" spans="1:17" ht="12.75" customHeight="1" thickBot="1">
      <c r="A82" s="305" t="s">
        <v>33</v>
      </c>
      <c r="B82" s="305"/>
      <c r="C82" s="305"/>
      <c r="D82" s="305"/>
      <c r="E82" s="700"/>
      <c r="F82" s="641"/>
      <c r="G82" s="641"/>
      <c r="H82" s="641"/>
      <c r="I82" s="641"/>
      <c r="J82" s="641"/>
      <c r="K82" s="633" t="s">
        <v>34</v>
      </c>
      <c r="L82" s="634">
        <f>'altri dati finaz.e non'!D58</f>
        <v>0</v>
      </c>
      <c r="M82" s="633"/>
      <c r="N82" s="633" t="s">
        <v>278</v>
      </c>
      <c r="O82" s="974">
        <f>'altri dati finaz.e non'!D58</f>
        <v>0</v>
      </c>
      <c r="P82" s="961">
        <f>'altri dati finaz.e non'!E58</f>
        <v>0</v>
      </c>
      <c r="Q82" s="332"/>
    </row>
    <row r="83" spans="1:17" ht="12.75" customHeight="1" thickBot="1" thickTop="1">
      <c r="A83" s="305" t="s">
        <v>280</v>
      </c>
      <c r="B83" s="305"/>
      <c r="C83" s="305"/>
      <c r="D83" s="305"/>
      <c r="E83" s="702"/>
      <c r="F83" s="703"/>
      <c r="G83" s="703"/>
      <c r="H83" s="703"/>
      <c r="I83" s="703"/>
      <c r="J83" s="703"/>
      <c r="K83" s="704" t="s">
        <v>794</v>
      </c>
      <c r="L83" s="705">
        <f>'cto-patrimonio'!J128</f>
        <v>74835.73999999999</v>
      </c>
      <c r="M83" s="704"/>
      <c r="N83" s="704" t="s">
        <v>281</v>
      </c>
      <c r="O83" s="975"/>
      <c r="P83" s="976">
        <f>-L83</f>
        <v>-74835.73999999999</v>
      </c>
      <c r="Q83" s="400"/>
    </row>
    <row r="84" spans="1:17" ht="12.75" customHeight="1" thickTop="1">
      <c r="A84" s="330" t="s">
        <v>35</v>
      </c>
      <c r="B84" s="305"/>
      <c r="C84" s="305"/>
      <c r="D84" s="305"/>
      <c r="E84" s="706"/>
      <c r="F84" s="706"/>
      <c r="G84" s="706"/>
      <c r="H84" s="706"/>
      <c r="I84" s="706"/>
      <c r="J84" s="706"/>
      <c r="K84" s="707"/>
      <c r="L84" s="706"/>
      <c r="M84" s="707"/>
      <c r="N84" s="707"/>
      <c r="O84" s="706"/>
      <c r="P84" s="706"/>
      <c r="Q84" s="305"/>
    </row>
    <row r="85" spans="1:17" ht="12.75" customHeight="1">
      <c r="A85" s="844" t="s">
        <v>37</v>
      </c>
      <c r="B85" s="845"/>
      <c r="C85" s="845"/>
      <c r="D85" s="845"/>
      <c r="E85" s="846"/>
      <c r="F85" s="846"/>
      <c r="G85" s="846"/>
      <c r="H85" s="846"/>
      <c r="I85" s="846"/>
      <c r="J85" s="846"/>
      <c r="K85" s="847"/>
      <c r="L85" s="846"/>
      <c r="M85" s="847"/>
      <c r="N85" s="847"/>
      <c r="O85" s="846"/>
      <c r="P85" s="706"/>
      <c r="Q85" s="305"/>
    </row>
    <row r="86" spans="1:17" ht="12.75" customHeight="1">
      <c r="A86" s="844" t="s">
        <v>38</v>
      </c>
      <c r="B86" s="845"/>
      <c r="C86" s="845"/>
      <c r="D86" s="845"/>
      <c r="E86" s="846"/>
      <c r="F86" s="846"/>
      <c r="G86" s="846"/>
      <c r="H86" s="846"/>
      <c r="I86" s="846"/>
      <c r="J86" s="846"/>
      <c r="K86" s="847"/>
      <c r="L86" s="846"/>
      <c r="M86" s="847"/>
      <c r="N86" s="847"/>
      <c r="O86" s="846"/>
      <c r="P86" s="706"/>
      <c r="Q86" s="305"/>
    </row>
    <row r="87" spans="1:17" ht="12.75" customHeight="1">
      <c r="A87" s="844" t="s">
        <v>39</v>
      </c>
      <c r="B87" s="845"/>
      <c r="C87" s="845"/>
      <c r="D87" s="845"/>
      <c r="E87" s="846"/>
      <c r="F87" s="846"/>
      <c r="G87" s="846"/>
      <c r="H87" s="846"/>
      <c r="I87" s="846"/>
      <c r="J87" s="846"/>
      <c r="K87" s="847"/>
      <c r="L87" s="846"/>
      <c r="M87" s="847"/>
      <c r="N87" s="847"/>
      <c r="O87" s="846"/>
      <c r="P87" s="706"/>
      <c r="Q87" s="305"/>
    </row>
    <row r="88" spans="1:17" ht="12.75" customHeight="1">
      <c r="A88" s="845" t="s">
        <v>40</v>
      </c>
      <c r="B88" s="845"/>
      <c r="C88" s="845"/>
      <c r="D88" s="845"/>
      <c r="E88" s="846"/>
      <c r="F88" s="846"/>
      <c r="G88" s="846"/>
      <c r="H88" s="846"/>
      <c r="I88" s="846"/>
      <c r="J88" s="846"/>
      <c r="K88" s="847"/>
      <c r="L88" s="846"/>
      <c r="M88" s="847"/>
      <c r="N88" s="847"/>
      <c r="O88" s="846"/>
      <c r="P88" s="706"/>
      <c r="Q88" s="305"/>
    </row>
    <row r="89" spans="1:17" ht="12.75" customHeight="1">
      <c r="A89" s="844" t="s">
        <v>41</v>
      </c>
      <c r="B89" s="845"/>
      <c r="C89" s="845"/>
      <c r="D89" s="845"/>
      <c r="E89" s="846"/>
      <c r="F89" s="846"/>
      <c r="G89" s="846"/>
      <c r="H89" s="846"/>
      <c r="I89" s="846"/>
      <c r="J89" s="846"/>
      <c r="K89" s="847"/>
      <c r="L89" s="846"/>
      <c r="M89" s="847"/>
      <c r="N89" s="847"/>
      <c r="O89" s="846"/>
      <c r="P89" s="706"/>
      <c r="Q89" s="305"/>
    </row>
    <row r="90" spans="1:17" ht="12.75" customHeight="1">
      <c r="A90" s="844" t="s">
        <v>42</v>
      </c>
      <c r="B90" s="845"/>
      <c r="C90" s="845"/>
      <c r="D90" s="845"/>
      <c r="E90" s="846"/>
      <c r="F90" s="846"/>
      <c r="G90" s="846"/>
      <c r="H90" s="846"/>
      <c r="I90" s="846"/>
      <c r="J90" s="846"/>
      <c r="K90" s="847"/>
      <c r="L90" s="846"/>
      <c r="M90" s="847"/>
      <c r="N90" s="847"/>
      <c r="O90" s="846"/>
      <c r="P90" s="706"/>
      <c r="Q90" s="305"/>
    </row>
    <row r="91" spans="1:17" ht="12.75" customHeight="1">
      <c r="A91" s="845" t="s">
        <v>43</v>
      </c>
      <c r="B91" s="845"/>
      <c r="C91" s="845"/>
      <c r="D91" s="845"/>
      <c r="E91" s="846"/>
      <c r="F91" s="846"/>
      <c r="G91" s="846"/>
      <c r="H91" s="846"/>
      <c r="I91" s="846"/>
      <c r="J91" s="846"/>
      <c r="K91" s="847"/>
      <c r="L91" s="846"/>
      <c r="M91" s="847"/>
      <c r="N91" s="847"/>
      <c r="O91" s="846"/>
      <c r="P91" s="706"/>
      <c r="Q91" s="305"/>
    </row>
    <row r="92" spans="1:17" ht="12.75" customHeight="1">
      <c r="A92" s="845" t="s">
        <v>44</v>
      </c>
      <c r="B92" s="845"/>
      <c r="C92" s="845"/>
      <c r="D92" s="845"/>
      <c r="E92" s="846"/>
      <c r="F92" s="846"/>
      <c r="G92" s="846"/>
      <c r="H92" s="846"/>
      <c r="I92" s="846"/>
      <c r="J92" s="846"/>
      <c r="K92" s="847"/>
      <c r="L92" s="846"/>
      <c r="M92" s="847"/>
      <c r="N92" s="847"/>
      <c r="O92" s="846"/>
      <c r="P92" s="706"/>
      <c r="Q92" s="305"/>
    </row>
    <row r="93" spans="1:17" ht="12.75" customHeight="1">
      <c r="A93" s="845" t="s">
        <v>45</v>
      </c>
      <c r="B93" s="845"/>
      <c r="C93" s="845"/>
      <c r="D93" s="845"/>
      <c r="E93" s="846"/>
      <c r="F93" s="846"/>
      <c r="G93" s="846"/>
      <c r="H93" s="846"/>
      <c r="I93" s="846"/>
      <c r="J93" s="846"/>
      <c r="K93" s="847"/>
      <c r="L93" s="846"/>
      <c r="M93" s="847"/>
      <c r="N93" s="847"/>
      <c r="O93" s="846"/>
      <c r="P93" s="706"/>
      <c r="Q93" s="305"/>
    </row>
    <row r="94" spans="1:17" ht="12.75" customHeight="1">
      <c r="A94" s="845" t="s">
        <v>46</v>
      </c>
      <c r="B94" s="845"/>
      <c r="C94" s="845"/>
      <c r="D94" s="845"/>
      <c r="E94" s="846"/>
      <c r="F94" s="846"/>
      <c r="G94" s="846"/>
      <c r="H94" s="846"/>
      <c r="I94" s="846"/>
      <c r="J94" s="846"/>
      <c r="K94" s="847"/>
      <c r="L94" s="846"/>
      <c r="M94" s="847"/>
      <c r="N94" s="847"/>
      <c r="O94" s="846"/>
      <c r="P94" s="706"/>
      <c r="Q94" s="305"/>
    </row>
    <row r="95" spans="1:17" ht="12.75" customHeight="1">
      <c r="A95" s="844" t="s">
        <v>52</v>
      </c>
      <c r="B95" s="845"/>
      <c r="C95" s="845"/>
      <c r="D95" s="845"/>
      <c r="E95" s="846"/>
      <c r="F95" s="846"/>
      <c r="G95" s="846"/>
      <c r="H95" s="846"/>
      <c r="I95" s="846"/>
      <c r="J95" s="846"/>
      <c r="K95" s="847"/>
      <c r="L95" s="846"/>
      <c r="M95" s="847"/>
      <c r="N95" s="847"/>
      <c r="O95" s="846"/>
      <c r="P95" s="706"/>
      <c r="Q95" s="305"/>
    </row>
    <row r="96" spans="1:17" ht="12.75" customHeight="1">
      <c r="A96" s="844" t="s">
        <v>53</v>
      </c>
      <c r="B96" s="845"/>
      <c r="C96" s="845"/>
      <c r="D96" s="845"/>
      <c r="E96" s="846"/>
      <c r="F96" s="846"/>
      <c r="G96" s="846"/>
      <c r="H96" s="846"/>
      <c r="I96" s="846"/>
      <c r="J96" s="846"/>
      <c r="K96" s="847"/>
      <c r="L96" s="846"/>
      <c r="M96" s="847"/>
      <c r="N96" s="847"/>
      <c r="O96" s="846"/>
      <c r="P96" s="706"/>
      <c r="Q96" s="305"/>
    </row>
    <row r="97" spans="1:17" ht="12.75" customHeight="1">
      <c r="A97" s="845" t="s">
        <v>54</v>
      </c>
      <c r="B97" s="845"/>
      <c r="C97" s="845"/>
      <c r="D97" s="845"/>
      <c r="E97" s="846"/>
      <c r="F97" s="846"/>
      <c r="G97" s="846"/>
      <c r="H97" s="846"/>
      <c r="I97" s="846"/>
      <c r="J97" s="846"/>
      <c r="K97" s="847"/>
      <c r="L97" s="846"/>
      <c r="M97" s="847"/>
      <c r="N97" s="847"/>
      <c r="O97" s="846"/>
      <c r="P97" s="706"/>
      <c r="Q97" s="305"/>
    </row>
    <row r="98" spans="1:17" ht="12.75" customHeight="1">
      <c r="A98" s="845" t="s">
        <v>146</v>
      </c>
      <c r="B98" s="845"/>
      <c r="C98" s="845"/>
      <c r="D98" s="845"/>
      <c r="E98" s="846"/>
      <c r="F98" s="846"/>
      <c r="G98" s="846"/>
      <c r="H98" s="846"/>
      <c r="I98" s="846"/>
      <c r="J98" s="846"/>
      <c r="K98" s="847"/>
      <c r="L98" s="846"/>
      <c r="M98" s="847"/>
      <c r="N98" s="847"/>
      <c r="O98" s="846"/>
      <c r="P98" s="706"/>
      <c r="Q98" s="305"/>
    </row>
    <row r="99" spans="1:17" ht="12.75" customHeight="1">
      <c r="A99" s="305"/>
      <c r="B99" s="305"/>
      <c r="C99" s="305"/>
      <c r="D99" s="305"/>
      <c r="E99" s="706"/>
      <c r="F99" s="706"/>
      <c r="G99" s="706"/>
      <c r="H99" s="706"/>
      <c r="I99" s="706"/>
      <c r="J99" s="706"/>
      <c r="K99" s="707"/>
      <c r="L99" s="706"/>
      <c r="M99" s="707"/>
      <c r="N99" s="707"/>
      <c r="O99" s="706"/>
      <c r="P99" s="706"/>
      <c r="Q99" s="305"/>
    </row>
    <row r="100" spans="1:17" ht="12.75" customHeight="1">
      <c r="A100" s="303" t="s">
        <v>55</v>
      </c>
      <c r="B100" s="303"/>
      <c r="C100" s="303"/>
      <c r="D100" s="303"/>
      <c r="E100" s="646"/>
      <c r="F100" s="646"/>
      <c r="G100" s="646"/>
      <c r="H100" s="646"/>
      <c r="I100" s="646"/>
      <c r="J100" s="646"/>
      <c r="K100" s="647"/>
      <c r="L100" s="646"/>
      <c r="M100" s="647"/>
      <c r="N100" s="647"/>
      <c r="O100" s="646"/>
      <c r="P100" s="646"/>
      <c r="Q100" s="303"/>
    </row>
    <row r="101" spans="1:17" ht="12.75" customHeight="1" thickBot="1">
      <c r="A101" s="305"/>
      <c r="B101" s="305"/>
      <c r="C101" s="305"/>
      <c r="D101" s="305"/>
      <c r="E101" s="706"/>
      <c r="F101" s="706"/>
      <c r="G101" s="706"/>
      <c r="H101" s="706"/>
      <c r="I101" s="706"/>
      <c r="J101" s="706"/>
      <c r="K101" s="707"/>
      <c r="L101" s="706"/>
      <c r="M101" s="707"/>
      <c r="N101" s="707"/>
      <c r="O101" s="706"/>
      <c r="P101" s="706"/>
      <c r="Q101" s="305"/>
    </row>
    <row r="102" spans="1:17" ht="6" customHeight="1" thickTop="1">
      <c r="A102" s="305"/>
      <c r="B102" s="305"/>
      <c r="C102" s="305"/>
      <c r="D102" s="305"/>
      <c r="E102" s="648"/>
      <c r="F102" s="649"/>
      <c r="G102" s="650"/>
      <c r="H102" s="649"/>
      <c r="I102" s="650"/>
      <c r="J102" s="650"/>
      <c r="K102" s="651"/>
      <c r="L102" s="650"/>
      <c r="M102" s="652"/>
      <c r="N102" s="651"/>
      <c r="O102" s="649"/>
      <c r="P102" s="653"/>
      <c r="Q102" s="309"/>
    </row>
    <row r="103" spans="1:17" ht="10.5" customHeight="1">
      <c r="A103" s="305"/>
      <c r="B103" s="305"/>
      <c r="C103" s="305"/>
      <c r="D103" s="305"/>
      <c r="E103" s="654" t="s">
        <v>56</v>
      </c>
      <c r="F103" s="655" t="s">
        <v>268</v>
      </c>
      <c r="G103" s="656"/>
      <c r="H103" s="656" t="s">
        <v>269</v>
      </c>
      <c r="I103" s="656"/>
      <c r="J103" s="657" t="s">
        <v>749</v>
      </c>
      <c r="K103" s="658" t="s">
        <v>750</v>
      </c>
      <c r="L103" s="656"/>
      <c r="M103" s="659"/>
      <c r="N103" s="660" t="s">
        <v>751</v>
      </c>
      <c r="O103" s="661"/>
      <c r="P103" s="662"/>
      <c r="Q103" s="314"/>
    </row>
    <row r="104" spans="1:17" ht="10.5" customHeight="1">
      <c r="A104" s="305"/>
      <c r="B104" s="305"/>
      <c r="C104" s="305"/>
      <c r="D104" s="305"/>
      <c r="E104" s="654" t="s">
        <v>752</v>
      </c>
      <c r="F104" s="657" t="s">
        <v>753</v>
      </c>
      <c r="G104" s="657" t="s">
        <v>754</v>
      </c>
      <c r="H104" s="657" t="s">
        <v>753</v>
      </c>
      <c r="I104" s="657" t="s">
        <v>754</v>
      </c>
      <c r="J104" s="657" t="s">
        <v>755</v>
      </c>
      <c r="K104" s="663" t="s">
        <v>756</v>
      </c>
      <c r="L104" s="708" t="s">
        <v>286</v>
      </c>
      <c r="M104" s="663" t="s">
        <v>757</v>
      </c>
      <c r="N104" s="658" t="s">
        <v>758</v>
      </c>
      <c r="O104" s="655"/>
      <c r="P104" s="664"/>
      <c r="Q104" s="315"/>
    </row>
    <row r="105" spans="1:17" ht="10.5" customHeight="1">
      <c r="A105" s="305"/>
      <c r="B105" s="305"/>
      <c r="C105" s="305"/>
      <c r="D105" s="305"/>
      <c r="E105" s="654" t="s">
        <v>759</v>
      </c>
      <c r="F105" s="708"/>
      <c r="G105" s="708"/>
      <c r="H105" s="708"/>
      <c r="I105" s="708"/>
      <c r="J105" s="657" t="s">
        <v>762</v>
      </c>
      <c r="K105" s="663"/>
      <c r="L105" s="708" t="s">
        <v>283</v>
      </c>
      <c r="M105" s="663"/>
      <c r="N105" s="660" t="s">
        <v>763</v>
      </c>
      <c r="O105" s="674"/>
      <c r="P105" s="662" t="s">
        <v>266</v>
      </c>
      <c r="Q105" s="314"/>
    </row>
    <row r="106" spans="1:17" ht="9" customHeight="1">
      <c r="A106" s="305"/>
      <c r="B106" s="305"/>
      <c r="C106" s="305"/>
      <c r="D106" s="305"/>
      <c r="E106" s="665"/>
      <c r="F106" s="709" t="s">
        <v>760</v>
      </c>
      <c r="G106" s="709" t="s">
        <v>761</v>
      </c>
      <c r="H106" s="709" t="s">
        <v>761</v>
      </c>
      <c r="I106" s="709" t="s">
        <v>760</v>
      </c>
      <c r="J106" s="709" t="s">
        <v>761</v>
      </c>
      <c r="K106" s="710"/>
      <c r="L106" s="711"/>
      <c r="M106" s="710"/>
      <c r="N106" s="712"/>
      <c r="O106" s="713"/>
      <c r="P106" s="714"/>
      <c r="Q106" s="344"/>
    </row>
    <row r="107" spans="1:17" ht="12.75" customHeight="1">
      <c r="A107" s="305"/>
      <c r="B107" s="305"/>
      <c r="C107" s="305"/>
      <c r="D107" s="305"/>
      <c r="E107" s="669" t="s">
        <v>59</v>
      </c>
      <c r="F107" s="670" t="s">
        <v>60</v>
      </c>
      <c r="G107" s="670" t="s">
        <v>61</v>
      </c>
      <c r="H107" s="670" t="s">
        <v>62</v>
      </c>
      <c r="I107" s="670" t="s">
        <v>63</v>
      </c>
      <c r="J107" s="670" t="s">
        <v>64</v>
      </c>
      <c r="K107" s="672"/>
      <c r="L107" s="670" t="s">
        <v>65</v>
      </c>
      <c r="M107" s="672"/>
      <c r="N107" s="673"/>
      <c r="O107" s="674"/>
      <c r="P107" s="662"/>
      <c r="Q107" s="314"/>
    </row>
    <row r="108" spans="1:17" ht="6" customHeight="1" thickBot="1">
      <c r="A108" s="305"/>
      <c r="B108" s="305"/>
      <c r="C108" s="305"/>
      <c r="D108" s="305"/>
      <c r="E108" s="676"/>
      <c r="F108" s="677"/>
      <c r="G108" s="678"/>
      <c r="H108" s="677"/>
      <c r="I108" s="677"/>
      <c r="J108" s="677"/>
      <c r="K108" s="679"/>
      <c r="L108" s="677"/>
      <c r="M108" s="679"/>
      <c r="N108" s="680"/>
      <c r="O108" s="681"/>
      <c r="P108" s="715"/>
      <c r="Q108" s="321"/>
    </row>
    <row r="109" spans="1:17" ht="13.5" customHeight="1" thickTop="1">
      <c r="A109" s="334" t="s">
        <v>186</v>
      </c>
      <c r="B109" s="330"/>
      <c r="C109" s="305"/>
      <c r="D109" s="305"/>
      <c r="E109" s="716"/>
      <c r="F109" s="717"/>
      <c r="G109" s="717"/>
      <c r="H109" s="717"/>
      <c r="I109" s="717"/>
      <c r="J109" s="688" t="s">
        <v>780</v>
      </c>
      <c r="K109" s="633"/>
      <c r="L109" s="632"/>
      <c r="M109" s="633"/>
      <c r="N109" s="633"/>
      <c r="O109" s="961"/>
      <c r="P109" s="961"/>
      <c r="Q109" s="324"/>
    </row>
    <row r="110" spans="1:17" ht="13.5" customHeight="1">
      <c r="A110" s="325" t="s">
        <v>66</v>
      </c>
      <c r="B110" s="305"/>
      <c r="C110" s="305"/>
      <c r="D110" s="305"/>
      <c r="E110" s="631">
        <f>'tabul.dett.uscita'!D13</f>
        <v>0</v>
      </c>
      <c r="F110" s="717"/>
      <c r="G110" s="717"/>
      <c r="H110" s="717"/>
      <c r="I110" s="717"/>
      <c r="J110" s="718"/>
      <c r="K110" s="633" t="s">
        <v>67</v>
      </c>
      <c r="L110" s="717">
        <f>E110+F110-G110-H110+I110-J110</f>
        <v>0</v>
      </c>
      <c r="M110" s="719"/>
      <c r="N110" s="719"/>
      <c r="O110" s="961">
        <f>G110-F110</f>
        <v>0</v>
      </c>
      <c r="P110" s="961">
        <f>I110-H110</f>
        <v>0</v>
      </c>
      <c r="Q110" s="324"/>
    </row>
    <row r="111" spans="1:17" ht="13.5" customHeight="1">
      <c r="A111" s="305" t="s">
        <v>263</v>
      </c>
      <c r="B111" s="305"/>
      <c r="C111" s="305"/>
      <c r="D111" s="305"/>
      <c r="E111" s="631">
        <f>'tabul.dett.uscita'!D14</f>
        <v>0</v>
      </c>
      <c r="F111" s="717"/>
      <c r="G111" s="717"/>
      <c r="H111" s="717"/>
      <c r="I111" s="717"/>
      <c r="J111" s="718"/>
      <c r="K111" s="633" t="s">
        <v>68</v>
      </c>
      <c r="L111" s="717">
        <f aca="true" t="shared" si="5" ref="L111:L125">E111+F111-G111-H111+I111-J111</f>
        <v>0</v>
      </c>
      <c r="M111" s="719"/>
      <c r="N111" s="719"/>
      <c r="O111" s="961">
        <f aca="true" t="shared" si="6" ref="O111:O125">G111-F111</f>
        <v>0</v>
      </c>
      <c r="P111" s="961">
        <f aca="true" t="shared" si="7" ref="P111:P125">I111-H111</f>
        <v>0</v>
      </c>
      <c r="Q111" s="324"/>
    </row>
    <row r="112" spans="1:17" ht="13.5" customHeight="1">
      <c r="A112" s="325" t="s">
        <v>69</v>
      </c>
      <c r="B112" s="305"/>
      <c r="C112" s="305"/>
      <c r="D112" s="305"/>
      <c r="E112" s="631">
        <f>'tabul.dett.uscita'!D15</f>
        <v>726465.19</v>
      </c>
      <c r="F112" s="717"/>
      <c r="G112" s="717"/>
      <c r="H112" s="717"/>
      <c r="I112" s="717"/>
      <c r="J112" s="718">
        <f>'cto-patrimonio'!I75</f>
        <v>748</v>
      </c>
      <c r="K112" s="633" t="s">
        <v>70</v>
      </c>
      <c r="L112" s="717">
        <f t="shared" si="5"/>
        <v>725717.19</v>
      </c>
      <c r="M112" s="719"/>
      <c r="N112" s="719"/>
      <c r="O112" s="961">
        <f t="shared" si="6"/>
        <v>0</v>
      </c>
      <c r="P112" s="961">
        <f t="shared" si="7"/>
        <v>0</v>
      </c>
      <c r="Q112" s="324"/>
    </row>
    <row r="113" spans="1:17" ht="13.5" customHeight="1">
      <c r="A113" s="305" t="s">
        <v>71</v>
      </c>
      <c r="B113" s="305"/>
      <c r="C113" s="305"/>
      <c r="D113" s="305"/>
      <c r="E113" s="631">
        <f>'tabul.dett.uscita'!D16</f>
        <v>0</v>
      </c>
      <c r="F113" s="717"/>
      <c r="G113" s="717"/>
      <c r="H113" s="717"/>
      <c r="I113" s="717"/>
      <c r="J113" s="718"/>
      <c r="K113" s="633" t="s">
        <v>72</v>
      </c>
      <c r="L113" s="717">
        <f t="shared" si="5"/>
        <v>0</v>
      </c>
      <c r="M113" s="719"/>
      <c r="N113" s="719"/>
      <c r="O113" s="961">
        <f t="shared" si="6"/>
        <v>0</v>
      </c>
      <c r="P113" s="961">
        <f t="shared" si="7"/>
        <v>0</v>
      </c>
      <c r="Q113" s="337"/>
    </row>
    <row r="114" spans="1:17" ht="13.5" customHeight="1">
      <c r="A114" s="305" t="s">
        <v>73</v>
      </c>
      <c r="B114" s="305"/>
      <c r="C114" s="305"/>
      <c r="D114" s="305"/>
      <c r="E114" s="631"/>
      <c r="F114" s="717"/>
      <c r="G114" s="717"/>
      <c r="H114" s="717"/>
      <c r="I114" s="717"/>
      <c r="J114" s="718"/>
      <c r="K114" s="633"/>
      <c r="L114" s="717"/>
      <c r="M114" s="719"/>
      <c r="N114" s="719"/>
      <c r="O114" s="961">
        <f t="shared" si="6"/>
        <v>0</v>
      </c>
      <c r="P114" s="961">
        <f t="shared" si="7"/>
        <v>0</v>
      </c>
      <c r="Q114" s="324"/>
    </row>
    <row r="115" spans="1:17" ht="13.5" customHeight="1">
      <c r="A115" s="305" t="s">
        <v>74</v>
      </c>
      <c r="B115" s="305"/>
      <c r="C115" s="305"/>
      <c r="D115" s="305"/>
      <c r="E115" s="631"/>
      <c r="F115" s="717"/>
      <c r="G115" s="717"/>
      <c r="H115" s="717"/>
      <c r="I115" s="717"/>
      <c r="J115" s="718"/>
      <c r="K115" s="633"/>
      <c r="L115" s="717"/>
      <c r="M115" s="719"/>
      <c r="N115" s="719"/>
      <c r="O115" s="961">
        <f t="shared" si="6"/>
        <v>0</v>
      </c>
      <c r="P115" s="961">
        <f t="shared" si="7"/>
        <v>0</v>
      </c>
      <c r="Q115" s="324"/>
    </row>
    <row r="116" spans="1:17" ht="13.5" customHeight="1">
      <c r="A116" s="305" t="s">
        <v>75</v>
      </c>
      <c r="B116" s="305"/>
      <c r="C116" s="305"/>
      <c r="D116" s="305"/>
      <c r="E116" s="631">
        <f>'tabul.dett.uscita'!D18</f>
        <v>0</v>
      </c>
      <c r="F116" s="717"/>
      <c r="G116" s="717"/>
      <c r="H116" s="717"/>
      <c r="I116" s="717"/>
      <c r="J116" s="718"/>
      <c r="K116" s="633" t="s">
        <v>76</v>
      </c>
      <c r="L116" s="717">
        <f t="shared" si="5"/>
        <v>0</v>
      </c>
      <c r="M116" s="719"/>
      <c r="N116" s="719"/>
      <c r="O116" s="961">
        <f t="shared" si="6"/>
        <v>0</v>
      </c>
      <c r="P116" s="961">
        <f t="shared" si="7"/>
        <v>0</v>
      </c>
      <c r="Q116" s="324"/>
    </row>
    <row r="117" spans="1:17" ht="13.5" customHeight="1">
      <c r="A117" s="325" t="s">
        <v>77</v>
      </c>
      <c r="B117" s="305"/>
      <c r="C117" s="305"/>
      <c r="D117" s="305"/>
      <c r="E117" s="631">
        <f>'tabul.dett.uscita'!D19</f>
        <v>0</v>
      </c>
      <c r="F117" s="717"/>
      <c r="G117" s="717"/>
      <c r="H117" s="717"/>
      <c r="I117" s="717"/>
      <c r="J117" s="718"/>
      <c r="K117" s="633" t="s">
        <v>76</v>
      </c>
      <c r="L117" s="717">
        <f t="shared" si="5"/>
        <v>0</v>
      </c>
      <c r="M117" s="719"/>
      <c r="N117" s="719"/>
      <c r="O117" s="961">
        <f t="shared" si="6"/>
        <v>0</v>
      </c>
      <c r="P117" s="961">
        <f t="shared" si="7"/>
        <v>0</v>
      </c>
      <c r="Q117" s="324"/>
    </row>
    <row r="118" spans="1:17" ht="13.5" customHeight="1">
      <c r="A118" s="305" t="s">
        <v>78</v>
      </c>
      <c r="B118" s="305"/>
      <c r="C118" s="305"/>
      <c r="D118" s="305"/>
      <c r="E118" s="631">
        <f>'tabul.dett.uscita'!D20</f>
        <v>0</v>
      </c>
      <c r="F118" s="717"/>
      <c r="G118" s="717"/>
      <c r="H118" s="717"/>
      <c r="I118" s="717"/>
      <c r="J118" s="718"/>
      <c r="K118" s="633" t="s">
        <v>76</v>
      </c>
      <c r="L118" s="717">
        <f t="shared" si="5"/>
        <v>0</v>
      </c>
      <c r="M118" s="719"/>
      <c r="N118" s="719"/>
      <c r="O118" s="961">
        <f t="shared" si="6"/>
        <v>0</v>
      </c>
      <c r="P118" s="961">
        <f t="shared" si="7"/>
        <v>0</v>
      </c>
      <c r="Q118" s="324"/>
    </row>
    <row r="119" spans="1:17" ht="13.5" customHeight="1">
      <c r="A119" s="305" t="s">
        <v>79</v>
      </c>
      <c r="B119" s="305"/>
      <c r="C119" s="305"/>
      <c r="D119" s="305"/>
      <c r="E119" s="631">
        <f>'tabul.dett.uscita'!D21</f>
        <v>0</v>
      </c>
      <c r="F119" s="717"/>
      <c r="G119" s="717"/>
      <c r="H119" s="717"/>
      <c r="I119" s="717"/>
      <c r="J119" s="718"/>
      <c r="K119" s="633" t="s">
        <v>76</v>
      </c>
      <c r="L119" s="717">
        <f t="shared" si="5"/>
        <v>0</v>
      </c>
      <c r="M119" s="719"/>
      <c r="N119" s="719"/>
      <c r="O119" s="961">
        <f t="shared" si="6"/>
        <v>0</v>
      </c>
      <c r="P119" s="961">
        <f t="shared" si="7"/>
        <v>0</v>
      </c>
      <c r="Q119" s="324"/>
    </row>
    <row r="120" spans="1:17" ht="13.5" customHeight="1">
      <c r="A120" s="305" t="s">
        <v>80</v>
      </c>
      <c r="B120" s="305"/>
      <c r="C120" s="305"/>
      <c r="D120" s="305"/>
      <c r="E120" s="631">
        <f>'tabul.dett.uscita'!D22</f>
        <v>0</v>
      </c>
      <c r="F120" s="717"/>
      <c r="G120" s="717"/>
      <c r="H120" s="717"/>
      <c r="I120" s="717"/>
      <c r="J120" s="718"/>
      <c r="K120" s="633" t="s">
        <v>76</v>
      </c>
      <c r="L120" s="717">
        <f t="shared" si="5"/>
        <v>0</v>
      </c>
      <c r="M120" s="719"/>
      <c r="N120" s="719"/>
      <c r="O120" s="961">
        <f t="shared" si="6"/>
        <v>0</v>
      </c>
      <c r="P120" s="961">
        <f t="shared" si="7"/>
        <v>0</v>
      </c>
      <c r="Q120" s="324"/>
    </row>
    <row r="121" spans="1:17" ht="13.5" customHeight="1">
      <c r="A121" s="305" t="s">
        <v>81</v>
      </c>
      <c r="B121" s="305"/>
      <c r="C121" s="305"/>
      <c r="D121" s="305"/>
      <c r="E121" s="631">
        <f>'tabul.dett.uscita'!D23</f>
        <v>0</v>
      </c>
      <c r="F121" s="717"/>
      <c r="G121" s="717"/>
      <c r="H121" s="717"/>
      <c r="I121" s="717"/>
      <c r="J121" s="718"/>
      <c r="K121" s="633" t="s">
        <v>82</v>
      </c>
      <c r="L121" s="717">
        <f t="shared" si="5"/>
        <v>0</v>
      </c>
      <c r="M121" s="719"/>
      <c r="N121" s="719"/>
      <c r="O121" s="961">
        <f t="shared" si="6"/>
        <v>0</v>
      </c>
      <c r="P121" s="961">
        <f t="shared" si="7"/>
        <v>0</v>
      </c>
      <c r="Q121" s="337"/>
    </row>
    <row r="122" spans="1:17" ht="13.5" customHeight="1">
      <c r="A122" s="305" t="s">
        <v>83</v>
      </c>
      <c r="B122" s="305"/>
      <c r="C122" s="305"/>
      <c r="D122" s="305"/>
      <c r="E122" s="631">
        <f>'tabul.dett.uscita'!D24</f>
        <v>0</v>
      </c>
      <c r="F122" s="717"/>
      <c r="G122" s="717"/>
      <c r="H122" s="717"/>
      <c r="I122" s="717"/>
      <c r="J122" s="718"/>
      <c r="K122" s="633" t="s">
        <v>76</v>
      </c>
      <c r="L122" s="717">
        <f t="shared" si="5"/>
        <v>0</v>
      </c>
      <c r="M122" s="719"/>
      <c r="N122" s="719"/>
      <c r="O122" s="961">
        <f t="shared" si="6"/>
        <v>0</v>
      </c>
      <c r="P122" s="961">
        <f t="shared" si="7"/>
        <v>0</v>
      </c>
      <c r="Q122" s="324"/>
    </row>
    <row r="123" spans="1:17" ht="13.5" customHeight="1">
      <c r="A123" s="305" t="s">
        <v>84</v>
      </c>
      <c r="B123" s="305"/>
      <c r="C123" s="305"/>
      <c r="D123" s="305"/>
      <c r="E123" s="631">
        <f>'tabul.dett.uscita'!D25</f>
        <v>0</v>
      </c>
      <c r="F123" s="717"/>
      <c r="G123" s="717"/>
      <c r="H123" s="717"/>
      <c r="I123" s="717"/>
      <c r="J123" s="688"/>
      <c r="K123" s="633" t="s">
        <v>85</v>
      </c>
      <c r="L123" s="717">
        <f t="shared" si="5"/>
        <v>0</v>
      </c>
      <c r="M123" s="719"/>
      <c r="N123" s="719"/>
      <c r="O123" s="961">
        <f t="shared" si="6"/>
        <v>0</v>
      </c>
      <c r="P123" s="961">
        <f t="shared" si="7"/>
        <v>0</v>
      </c>
      <c r="Q123" s="324"/>
    </row>
    <row r="124" spans="1:17" ht="13.5" customHeight="1">
      <c r="A124" s="305" t="s">
        <v>86</v>
      </c>
      <c r="B124" s="305"/>
      <c r="C124" s="305"/>
      <c r="D124" s="305"/>
      <c r="E124" s="631">
        <f>'tabul.dett.uscita'!D26</f>
        <v>0</v>
      </c>
      <c r="F124" s="717"/>
      <c r="G124" s="717"/>
      <c r="H124" s="717"/>
      <c r="I124" s="717"/>
      <c r="J124" s="717"/>
      <c r="K124" s="633" t="s">
        <v>87</v>
      </c>
      <c r="L124" s="717">
        <f t="shared" si="5"/>
        <v>0</v>
      </c>
      <c r="M124" s="719"/>
      <c r="N124" s="719"/>
      <c r="O124" s="961">
        <f t="shared" si="6"/>
        <v>0</v>
      </c>
      <c r="P124" s="961">
        <f t="shared" si="7"/>
        <v>0</v>
      </c>
      <c r="Q124" s="324"/>
    </row>
    <row r="125" spans="1:17" ht="13.5" customHeight="1">
      <c r="A125" s="305" t="s">
        <v>88</v>
      </c>
      <c r="B125" s="305"/>
      <c r="C125" s="305"/>
      <c r="D125" s="305"/>
      <c r="E125" s="631">
        <f>'tabul.dett.uscita'!D27</f>
        <v>0</v>
      </c>
      <c r="F125" s="717"/>
      <c r="G125" s="717"/>
      <c r="H125" s="717"/>
      <c r="I125" s="717"/>
      <c r="J125" s="717"/>
      <c r="K125" s="633" t="s">
        <v>89</v>
      </c>
      <c r="L125" s="717">
        <f t="shared" si="5"/>
        <v>0</v>
      </c>
      <c r="M125" s="719"/>
      <c r="N125" s="719"/>
      <c r="O125" s="961">
        <f t="shared" si="6"/>
        <v>0</v>
      </c>
      <c r="P125" s="961">
        <f t="shared" si="7"/>
        <v>0</v>
      </c>
      <c r="Q125" s="324"/>
    </row>
    <row r="126" spans="1:17" s="403" customFormat="1" ht="13.5" customHeight="1" thickBot="1">
      <c r="A126" s="328" t="s">
        <v>90</v>
      </c>
      <c r="B126" s="401"/>
      <c r="C126" s="401"/>
      <c r="D126" s="306"/>
      <c r="E126" s="720">
        <f aca="true" t="shared" si="8" ref="E126:J126">SUM(E110:E125)</f>
        <v>726465.19</v>
      </c>
      <c r="F126" s="721">
        <f t="shared" si="8"/>
        <v>0</v>
      </c>
      <c r="G126" s="721">
        <f t="shared" si="8"/>
        <v>0</v>
      </c>
      <c r="H126" s="721">
        <f t="shared" si="8"/>
        <v>0</v>
      </c>
      <c r="I126" s="721">
        <f t="shared" si="8"/>
        <v>0</v>
      </c>
      <c r="J126" s="721">
        <f t="shared" si="8"/>
        <v>748</v>
      </c>
      <c r="K126" s="722"/>
      <c r="L126" s="721">
        <f>SUM(L110:L125)</f>
        <v>725717.19</v>
      </c>
      <c r="M126" s="723"/>
      <c r="N126" s="724" t="s">
        <v>91</v>
      </c>
      <c r="O126" s="977">
        <f>SUM(O110:O125)</f>
        <v>0</v>
      </c>
      <c r="P126" s="978">
        <f>SUM(P110:P125)</f>
        <v>0</v>
      </c>
      <c r="Q126" s="402" t="s">
        <v>92</v>
      </c>
    </row>
    <row r="127" spans="1:17" ht="13.5" customHeight="1" thickTop="1">
      <c r="A127" s="305"/>
      <c r="B127" s="305"/>
      <c r="C127" s="305"/>
      <c r="D127" s="305"/>
      <c r="E127" s="631"/>
      <c r="F127" s="717"/>
      <c r="G127" s="717"/>
      <c r="H127" s="717"/>
      <c r="I127" s="717"/>
      <c r="J127" s="717"/>
      <c r="K127" s="633"/>
      <c r="L127" s="717"/>
      <c r="M127" s="719"/>
      <c r="N127" s="719"/>
      <c r="O127" s="961"/>
      <c r="P127" s="961"/>
      <c r="Q127" s="324"/>
    </row>
    <row r="128" spans="1:17" ht="13.5" customHeight="1">
      <c r="A128" s="334" t="s">
        <v>187</v>
      </c>
      <c r="B128" s="330"/>
      <c r="C128" s="330"/>
      <c r="D128" s="305"/>
      <c r="E128" s="631"/>
      <c r="F128" s="717"/>
      <c r="G128" s="717"/>
      <c r="H128" s="717"/>
      <c r="I128" s="717"/>
      <c r="J128" s="717"/>
      <c r="K128" s="633"/>
      <c r="L128" s="717"/>
      <c r="M128" s="719"/>
      <c r="N128" s="719"/>
      <c r="O128" s="961"/>
      <c r="P128" s="961"/>
      <c r="Q128" s="324"/>
    </row>
    <row r="129" spans="1:17" ht="13.5" customHeight="1">
      <c r="A129" s="305" t="s">
        <v>94</v>
      </c>
      <c r="B129" s="305"/>
      <c r="C129" s="305"/>
      <c r="D129" s="305"/>
      <c r="E129" s="686">
        <f>'tabul.dett.uscita'!D34</f>
        <v>0</v>
      </c>
      <c r="F129" s="938"/>
      <c r="G129" s="938"/>
      <c r="H129" s="938"/>
      <c r="I129" s="938"/>
      <c r="J129" s="938"/>
      <c r="K129" s="633"/>
      <c r="L129" s="717"/>
      <c r="M129" s="719"/>
      <c r="N129" s="633"/>
      <c r="O129" s="961"/>
      <c r="P129" s="961"/>
      <c r="Q129" s="324"/>
    </row>
    <row r="130" spans="1:17" ht="13.5" customHeight="1">
      <c r="A130" s="305" t="s">
        <v>74</v>
      </c>
      <c r="B130" s="305"/>
      <c r="C130" s="305"/>
      <c r="D130" s="305"/>
      <c r="E130" s="631"/>
      <c r="F130" s="938"/>
      <c r="G130" s="938"/>
      <c r="H130" s="938"/>
      <c r="I130" s="938"/>
      <c r="J130" s="938"/>
      <c r="K130" s="633"/>
      <c r="L130" s="717"/>
      <c r="M130" s="719"/>
      <c r="N130" s="633"/>
      <c r="O130" s="961"/>
      <c r="P130" s="961"/>
      <c r="Q130" s="324"/>
    </row>
    <row r="131" spans="1:17" ht="13.5" customHeight="1">
      <c r="A131" s="305" t="s">
        <v>95</v>
      </c>
      <c r="B131" s="305"/>
      <c r="C131" s="305"/>
      <c r="D131" s="305"/>
      <c r="E131" s="725">
        <f>'tabul.dett.uscita'!E34</f>
        <v>0</v>
      </c>
      <c r="F131" s="938"/>
      <c r="G131" s="938"/>
      <c r="H131" s="938"/>
      <c r="I131" s="938"/>
      <c r="J131" s="938"/>
      <c r="K131" s="633"/>
      <c r="L131" s="717"/>
      <c r="M131" s="719"/>
      <c r="N131" s="633" t="s">
        <v>98</v>
      </c>
      <c r="O131" s="961">
        <f>E131</f>
        <v>0</v>
      </c>
      <c r="P131" s="961"/>
      <c r="Q131" s="324"/>
    </row>
    <row r="132" spans="1:17" ht="13.5" customHeight="1">
      <c r="A132" s="305" t="s">
        <v>96</v>
      </c>
      <c r="B132" s="305"/>
      <c r="C132" s="305"/>
      <c r="D132" s="305"/>
      <c r="E132" s="725">
        <f>'tabul.dett.uscita'!F34</f>
        <v>0</v>
      </c>
      <c r="F132" s="938"/>
      <c r="G132" s="938"/>
      <c r="H132" s="938"/>
      <c r="I132" s="938"/>
      <c r="J132" s="938"/>
      <c r="K132" s="633"/>
      <c r="L132" s="717"/>
      <c r="M132" s="719"/>
      <c r="N132" s="633" t="s">
        <v>287</v>
      </c>
      <c r="O132" s="961">
        <f>E132</f>
        <v>0</v>
      </c>
      <c r="P132" s="961">
        <f>E132</f>
        <v>0</v>
      </c>
      <c r="Q132" s="324"/>
    </row>
    <row r="133" spans="1:17" ht="13.5" customHeight="1">
      <c r="A133" s="305" t="s">
        <v>97</v>
      </c>
      <c r="B133" s="305"/>
      <c r="C133" s="305"/>
      <c r="D133" s="305"/>
      <c r="E133" s="686">
        <f>'tabul.dett.uscita'!D35</f>
        <v>0</v>
      </c>
      <c r="F133" s="938"/>
      <c r="G133" s="938"/>
      <c r="H133" s="938"/>
      <c r="I133" s="938"/>
      <c r="J133" s="938"/>
      <c r="K133" s="633"/>
      <c r="L133" s="717"/>
      <c r="M133" s="719"/>
      <c r="N133" s="633"/>
      <c r="O133" s="974"/>
      <c r="P133" s="961"/>
      <c r="Q133" s="337"/>
    </row>
    <row r="134" spans="1:17" ht="13.5" customHeight="1">
      <c r="A134" s="305" t="s">
        <v>74</v>
      </c>
      <c r="B134" s="305"/>
      <c r="C134" s="305"/>
      <c r="D134" s="305"/>
      <c r="E134" s="631"/>
      <c r="F134" s="938"/>
      <c r="G134" s="938"/>
      <c r="H134" s="938"/>
      <c r="I134" s="938"/>
      <c r="J134" s="938"/>
      <c r="K134" s="633"/>
      <c r="L134" s="717"/>
      <c r="M134" s="719"/>
      <c r="N134" s="633"/>
      <c r="O134" s="961"/>
      <c r="P134" s="961"/>
      <c r="Q134" s="324"/>
    </row>
    <row r="135" spans="1:17" ht="13.5" customHeight="1">
      <c r="A135" s="305" t="s">
        <v>95</v>
      </c>
      <c r="B135" s="305"/>
      <c r="C135" s="305"/>
      <c r="D135" s="305"/>
      <c r="E135" s="725">
        <f>'tabul.dett.uscita'!E35</f>
        <v>0</v>
      </c>
      <c r="F135" s="938"/>
      <c r="G135" s="938"/>
      <c r="H135" s="938"/>
      <c r="I135" s="938"/>
      <c r="J135" s="938"/>
      <c r="K135" s="633"/>
      <c r="L135" s="717"/>
      <c r="M135" s="719"/>
      <c r="N135" s="633" t="s">
        <v>98</v>
      </c>
      <c r="O135" s="961">
        <f>E135</f>
        <v>0</v>
      </c>
      <c r="P135" s="961"/>
      <c r="Q135" s="324"/>
    </row>
    <row r="136" spans="1:17" ht="13.5" customHeight="1">
      <c r="A136" s="305" t="s">
        <v>96</v>
      </c>
      <c r="B136" s="305"/>
      <c r="C136" s="305"/>
      <c r="D136" s="305"/>
      <c r="E136" s="725">
        <f>'tabul.dett.uscita'!F35</f>
        <v>0</v>
      </c>
      <c r="F136" s="938"/>
      <c r="G136" s="938"/>
      <c r="H136" s="938"/>
      <c r="I136" s="938"/>
      <c r="J136" s="938"/>
      <c r="K136" s="727"/>
      <c r="L136" s="717"/>
      <c r="M136" s="728"/>
      <c r="N136" s="633" t="s">
        <v>287</v>
      </c>
      <c r="O136" s="974">
        <f>E136</f>
        <v>0</v>
      </c>
      <c r="P136" s="634">
        <f>E136</f>
        <v>0</v>
      </c>
      <c r="Q136" s="333"/>
    </row>
    <row r="137" spans="1:17" ht="13.5" customHeight="1">
      <c r="A137" s="305" t="s">
        <v>264</v>
      </c>
      <c r="B137" s="305"/>
      <c r="C137" s="305"/>
      <c r="D137" s="305"/>
      <c r="E137" s="686">
        <f>'tabul.dett.uscita'!D36</f>
        <v>0</v>
      </c>
      <c r="F137" s="938"/>
      <c r="G137" s="938"/>
      <c r="H137" s="938"/>
      <c r="I137" s="938"/>
      <c r="J137" s="938"/>
      <c r="K137" s="727"/>
      <c r="L137" s="717"/>
      <c r="M137" s="728"/>
      <c r="N137" s="727" t="s">
        <v>288</v>
      </c>
      <c r="O137" s="634"/>
      <c r="P137" s="634"/>
      <c r="Q137" s="333"/>
    </row>
    <row r="138" spans="1:17" ht="13.5" customHeight="1">
      <c r="A138" s="305" t="s">
        <v>74</v>
      </c>
      <c r="B138" s="305"/>
      <c r="C138" s="305"/>
      <c r="D138" s="305"/>
      <c r="E138" s="631"/>
      <c r="F138" s="683"/>
      <c r="G138" s="683"/>
      <c r="H138" s="683"/>
      <c r="I138" s="683"/>
      <c r="J138" s="683"/>
      <c r="K138" s="727"/>
      <c r="L138" s="717"/>
      <c r="M138" s="728"/>
      <c r="N138" s="727"/>
      <c r="O138" s="634"/>
      <c r="P138" s="634"/>
      <c r="Q138" s="333"/>
    </row>
    <row r="139" spans="1:17" ht="13.5" customHeight="1">
      <c r="A139" s="305" t="s">
        <v>95</v>
      </c>
      <c r="B139" s="305"/>
      <c r="C139" s="305"/>
      <c r="D139" s="305"/>
      <c r="E139" s="725">
        <f>'tabul.dett.uscita'!E36</f>
        <v>0</v>
      </c>
      <c r="F139" s="683"/>
      <c r="G139" s="683"/>
      <c r="H139" s="683"/>
      <c r="I139" s="683"/>
      <c r="J139" s="683"/>
      <c r="K139" s="727"/>
      <c r="L139" s="717"/>
      <c r="M139" s="728"/>
      <c r="N139" s="633" t="s">
        <v>98</v>
      </c>
      <c r="O139" s="634">
        <f>E139</f>
        <v>0</v>
      </c>
      <c r="P139" s="634"/>
      <c r="Q139" s="333"/>
    </row>
    <row r="140" spans="1:17" ht="13.5" customHeight="1" thickBot="1">
      <c r="A140" s="305" t="s">
        <v>99</v>
      </c>
      <c r="B140" s="305"/>
      <c r="C140" s="305"/>
      <c r="D140" s="305"/>
      <c r="E140" s="729">
        <f>'tabul.dett.uscita'!F36</f>
        <v>0</v>
      </c>
      <c r="F140" s="730"/>
      <c r="G140" s="730"/>
      <c r="H140" s="730"/>
      <c r="I140" s="730"/>
      <c r="J140" s="730"/>
      <c r="K140" s="731"/>
      <c r="L140" s="732"/>
      <c r="M140" s="733"/>
      <c r="N140" s="687" t="s">
        <v>287</v>
      </c>
      <c r="O140" s="692">
        <f>E140</f>
        <v>0</v>
      </c>
      <c r="P140" s="692">
        <f>E140</f>
        <v>0</v>
      </c>
      <c r="Q140" s="336"/>
    </row>
    <row r="141" spans="1:17" ht="13.5" customHeight="1" thickTop="1">
      <c r="A141" s="305"/>
      <c r="B141" s="305"/>
      <c r="C141" s="305"/>
      <c r="D141" s="305"/>
      <c r="E141" s="734"/>
      <c r="F141" s="735"/>
      <c r="G141" s="735"/>
      <c r="H141" s="735"/>
      <c r="I141" s="735"/>
      <c r="J141" s="735"/>
      <c r="K141" s="736"/>
      <c r="L141" s="737"/>
      <c r="M141" s="736"/>
      <c r="N141" s="736"/>
      <c r="O141" s="737"/>
      <c r="P141" s="737"/>
      <c r="Q141" s="350"/>
    </row>
    <row r="142" spans="1:17" ht="13.5" customHeight="1">
      <c r="A142" s="305"/>
      <c r="B142" s="305"/>
      <c r="C142" s="305"/>
      <c r="D142" s="305"/>
      <c r="E142" s="734"/>
      <c r="F142" s="735"/>
      <c r="G142" s="735"/>
      <c r="H142" s="735"/>
      <c r="I142" s="735"/>
      <c r="J142" s="735"/>
      <c r="K142" s="736"/>
      <c r="L142" s="737"/>
      <c r="M142" s="736"/>
      <c r="N142" s="736"/>
      <c r="O142" s="737"/>
      <c r="P142" s="737"/>
      <c r="Q142" s="350"/>
    </row>
    <row r="143" spans="1:17" ht="13.5" customHeight="1">
      <c r="A143" s="305"/>
      <c r="B143" s="305"/>
      <c r="C143" s="305"/>
      <c r="D143" s="305"/>
      <c r="E143" s="734"/>
      <c r="F143" s="735"/>
      <c r="G143" s="735"/>
      <c r="H143" s="735"/>
      <c r="I143" s="735"/>
      <c r="J143" s="735"/>
      <c r="K143" s="736"/>
      <c r="L143" s="737"/>
      <c r="M143" s="736"/>
      <c r="N143" s="736"/>
      <c r="O143" s="737"/>
      <c r="P143" s="737"/>
      <c r="Q143" s="350"/>
    </row>
    <row r="144" spans="1:17" ht="13.5" customHeight="1">
      <c r="A144" s="305"/>
      <c r="B144" s="305"/>
      <c r="C144" s="305"/>
      <c r="D144" s="305"/>
      <c r="E144" s="734"/>
      <c r="F144" s="735"/>
      <c r="G144" s="735"/>
      <c r="H144" s="735"/>
      <c r="I144" s="735"/>
      <c r="J144" s="735"/>
      <c r="K144" s="736"/>
      <c r="L144" s="737"/>
      <c r="M144" s="736"/>
      <c r="N144" s="736"/>
      <c r="O144" s="737"/>
      <c r="P144" s="737"/>
      <c r="Q144" s="350"/>
    </row>
    <row r="145" spans="1:17" ht="13.5" customHeight="1">
      <c r="A145" s="305"/>
      <c r="B145" s="305"/>
      <c r="C145" s="305"/>
      <c r="D145" s="305"/>
      <c r="E145" s="734"/>
      <c r="F145" s="735"/>
      <c r="G145" s="735"/>
      <c r="H145" s="735"/>
      <c r="I145" s="735"/>
      <c r="J145" s="735"/>
      <c r="K145" s="736"/>
      <c r="L145" s="737"/>
      <c r="M145" s="736"/>
      <c r="N145" s="736"/>
      <c r="O145" s="737"/>
      <c r="P145" s="737"/>
      <c r="Q145" s="350"/>
    </row>
    <row r="146" spans="1:17" ht="13.5" customHeight="1">
      <c r="A146" s="305"/>
      <c r="B146" s="305"/>
      <c r="C146" s="305"/>
      <c r="D146" s="305"/>
      <c r="E146" s="734"/>
      <c r="F146" s="735"/>
      <c r="G146" s="735"/>
      <c r="H146" s="735"/>
      <c r="I146" s="735"/>
      <c r="J146" s="735"/>
      <c r="K146" s="736"/>
      <c r="L146" s="737"/>
      <c r="M146" s="736"/>
      <c r="N146" s="736"/>
      <c r="O146" s="737"/>
      <c r="P146" s="737"/>
      <c r="Q146" s="350"/>
    </row>
    <row r="147" spans="1:17" ht="13.5" customHeight="1">
      <c r="A147" s="305"/>
      <c r="B147" s="305"/>
      <c r="C147" s="305"/>
      <c r="D147" s="305"/>
      <c r="E147" s="734"/>
      <c r="F147" s="735"/>
      <c r="G147" s="735"/>
      <c r="H147" s="735"/>
      <c r="I147" s="735"/>
      <c r="J147" s="735"/>
      <c r="K147" s="736"/>
      <c r="L147" s="737"/>
      <c r="M147" s="736"/>
      <c r="N147" s="736"/>
      <c r="O147" s="737"/>
      <c r="P147" s="737"/>
      <c r="Q147" s="350"/>
    </row>
    <row r="148" spans="1:17" ht="13.5" customHeight="1">
      <c r="A148" s="305"/>
      <c r="B148" s="305"/>
      <c r="C148" s="305"/>
      <c r="D148" s="305"/>
      <c r="E148" s="734"/>
      <c r="F148" s="735"/>
      <c r="G148" s="735"/>
      <c r="H148" s="735"/>
      <c r="I148" s="735"/>
      <c r="J148" s="735"/>
      <c r="K148" s="736"/>
      <c r="L148" s="737"/>
      <c r="M148" s="736"/>
      <c r="N148" s="736"/>
      <c r="O148" s="737"/>
      <c r="P148" s="737"/>
      <c r="Q148" s="350"/>
    </row>
    <row r="149" spans="1:17" ht="13.5" customHeight="1">
      <c r="A149" s="305"/>
      <c r="B149" s="305"/>
      <c r="C149" s="305"/>
      <c r="D149" s="305"/>
      <c r="E149" s="734"/>
      <c r="F149" s="735"/>
      <c r="G149" s="735"/>
      <c r="H149" s="735"/>
      <c r="I149" s="735"/>
      <c r="J149" s="735"/>
      <c r="K149" s="736"/>
      <c r="L149" s="737"/>
      <c r="M149" s="736"/>
      <c r="N149" s="736"/>
      <c r="O149" s="737"/>
      <c r="P149" s="737"/>
      <c r="Q149" s="350"/>
    </row>
    <row r="150" spans="1:17" ht="13.5" customHeight="1">
      <c r="A150" s="305"/>
      <c r="B150" s="305"/>
      <c r="C150" s="305"/>
      <c r="D150" s="305"/>
      <c r="E150" s="738"/>
      <c r="F150" s="735"/>
      <c r="G150" s="735"/>
      <c r="H150" s="735"/>
      <c r="I150" s="735"/>
      <c r="J150" s="735"/>
      <c r="K150" s="736"/>
      <c r="L150" s="737"/>
      <c r="M150" s="736"/>
      <c r="N150" s="736"/>
      <c r="O150" s="737"/>
      <c r="P150" s="737"/>
      <c r="Q150" s="350"/>
    </row>
    <row r="151" spans="1:17" ht="13.5" customHeight="1" thickBot="1">
      <c r="A151" s="303" t="s">
        <v>55</v>
      </c>
      <c r="B151" s="303"/>
      <c r="C151" s="303"/>
      <c r="D151" s="303"/>
      <c r="E151" s="739"/>
      <c r="F151" s="646"/>
      <c r="G151" s="646"/>
      <c r="H151" s="646"/>
      <c r="I151" s="646"/>
      <c r="J151" s="646"/>
      <c r="K151" s="647"/>
      <c r="L151" s="646"/>
      <c r="M151" s="647"/>
      <c r="N151" s="647"/>
      <c r="O151" s="646"/>
      <c r="P151" s="646"/>
      <c r="Q151" s="303"/>
    </row>
    <row r="152" spans="1:17" ht="6" customHeight="1" thickTop="1">
      <c r="A152" s="305"/>
      <c r="B152" s="305"/>
      <c r="C152" s="305"/>
      <c r="D152" s="305"/>
      <c r="E152" s="740"/>
      <c r="F152" s="649"/>
      <c r="G152" s="650"/>
      <c r="H152" s="649"/>
      <c r="I152" s="650"/>
      <c r="J152" s="650"/>
      <c r="K152" s="651"/>
      <c r="L152" s="650"/>
      <c r="M152" s="652"/>
      <c r="N152" s="651"/>
      <c r="O152" s="649"/>
      <c r="P152" s="653"/>
      <c r="Q152" s="309"/>
    </row>
    <row r="153" spans="1:17" ht="10.5" customHeight="1">
      <c r="A153" s="305"/>
      <c r="B153" s="305"/>
      <c r="C153" s="305"/>
      <c r="D153" s="305"/>
      <c r="E153" s="741" t="s">
        <v>56</v>
      </c>
      <c r="F153" s="655" t="s">
        <v>268</v>
      </c>
      <c r="G153" s="656"/>
      <c r="H153" s="656" t="s">
        <v>269</v>
      </c>
      <c r="I153" s="656"/>
      <c r="J153" s="657" t="s">
        <v>749</v>
      </c>
      <c r="K153" s="658" t="s">
        <v>750</v>
      </c>
      <c r="L153" s="656"/>
      <c r="M153" s="659"/>
      <c r="N153" s="660" t="s">
        <v>751</v>
      </c>
      <c r="O153" s="661"/>
      <c r="P153" s="662"/>
      <c r="Q153" s="314"/>
    </row>
    <row r="154" spans="1:17" ht="10.5" customHeight="1">
      <c r="A154" s="305"/>
      <c r="B154" s="305"/>
      <c r="C154" s="305"/>
      <c r="D154" s="305"/>
      <c r="E154" s="741" t="s">
        <v>752</v>
      </c>
      <c r="F154" s="657" t="s">
        <v>753</v>
      </c>
      <c r="G154" s="657" t="s">
        <v>754</v>
      </c>
      <c r="H154" s="657" t="s">
        <v>753</v>
      </c>
      <c r="I154" s="657" t="s">
        <v>754</v>
      </c>
      <c r="J154" s="657" t="s">
        <v>755</v>
      </c>
      <c r="K154" s="663" t="s">
        <v>756</v>
      </c>
      <c r="L154" s="708" t="s">
        <v>57</v>
      </c>
      <c r="M154" s="663" t="s">
        <v>757</v>
      </c>
      <c r="N154" s="658" t="s">
        <v>758</v>
      </c>
      <c r="O154" s="655"/>
      <c r="P154" s="664"/>
      <c r="Q154" s="315"/>
    </row>
    <row r="155" spans="1:17" ht="10.5" customHeight="1">
      <c r="A155" s="305"/>
      <c r="B155" s="305"/>
      <c r="C155" s="305"/>
      <c r="D155" s="305"/>
      <c r="E155" s="741" t="s">
        <v>759</v>
      </c>
      <c r="F155" s="708"/>
      <c r="G155" s="708"/>
      <c r="H155" s="708"/>
      <c r="I155" s="708"/>
      <c r="J155" s="657" t="s">
        <v>762</v>
      </c>
      <c r="K155" s="663"/>
      <c r="L155" s="708" t="s">
        <v>58</v>
      </c>
      <c r="M155" s="663"/>
      <c r="N155" s="660" t="s">
        <v>763</v>
      </c>
      <c r="O155" s="674"/>
      <c r="P155" s="662" t="s">
        <v>266</v>
      </c>
      <c r="Q155" s="314"/>
    </row>
    <row r="156" spans="1:17" ht="9" customHeight="1">
      <c r="A156" s="305"/>
      <c r="B156" s="305"/>
      <c r="C156" s="305"/>
      <c r="D156" s="305"/>
      <c r="E156" s="742"/>
      <c r="F156" s="709" t="s">
        <v>760</v>
      </c>
      <c r="G156" s="709" t="s">
        <v>761</v>
      </c>
      <c r="H156" s="709" t="s">
        <v>761</v>
      </c>
      <c r="I156" s="709" t="s">
        <v>760</v>
      </c>
      <c r="J156" s="709" t="s">
        <v>761</v>
      </c>
      <c r="K156" s="710"/>
      <c r="L156" s="711"/>
      <c r="M156" s="710"/>
      <c r="N156" s="712"/>
      <c r="O156" s="713"/>
      <c r="P156" s="714"/>
      <c r="Q156" s="344"/>
    </row>
    <row r="157" spans="1:17" ht="12.75" customHeight="1">
      <c r="A157" s="305"/>
      <c r="B157" s="305"/>
      <c r="C157" s="305"/>
      <c r="D157" s="305"/>
      <c r="E157" s="743" t="s">
        <v>59</v>
      </c>
      <c r="F157" s="670" t="s">
        <v>60</v>
      </c>
      <c r="G157" s="670" t="s">
        <v>61</v>
      </c>
      <c r="H157" s="670" t="s">
        <v>62</v>
      </c>
      <c r="I157" s="670" t="s">
        <v>63</v>
      </c>
      <c r="J157" s="670" t="s">
        <v>64</v>
      </c>
      <c r="K157" s="672"/>
      <c r="L157" s="670" t="s">
        <v>65</v>
      </c>
      <c r="M157" s="672"/>
      <c r="N157" s="673"/>
      <c r="O157" s="674"/>
      <c r="P157" s="662"/>
      <c r="Q157" s="314"/>
    </row>
    <row r="158" spans="1:17" ht="6" customHeight="1" thickBot="1">
      <c r="A158" s="305"/>
      <c r="B158" s="305"/>
      <c r="C158" s="305"/>
      <c r="D158" s="305"/>
      <c r="E158" s="744"/>
      <c r="F158" s="677"/>
      <c r="G158" s="678"/>
      <c r="H158" s="677"/>
      <c r="I158" s="677"/>
      <c r="J158" s="677"/>
      <c r="K158" s="679"/>
      <c r="L158" s="677"/>
      <c r="M158" s="679"/>
      <c r="N158" s="680"/>
      <c r="O158" s="681"/>
      <c r="P158" s="715"/>
      <c r="Q158" s="321"/>
    </row>
    <row r="159" spans="1:17" ht="12.75" customHeight="1" thickTop="1">
      <c r="A159" s="305"/>
      <c r="B159" s="305"/>
      <c r="C159" s="305"/>
      <c r="D159" s="305"/>
      <c r="E159" s="745"/>
      <c r="F159" s="746"/>
      <c r="G159" s="747"/>
      <c r="H159" s="746"/>
      <c r="I159" s="746"/>
      <c r="J159" s="746"/>
      <c r="K159" s="748"/>
      <c r="L159" s="726"/>
      <c r="M159" s="748"/>
      <c r="N159" s="749"/>
      <c r="O159" s="979"/>
      <c r="P159" s="979"/>
      <c r="Q159" s="346"/>
    </row>
    <row r="160" spans="1:17" ht="12.75" customHeight="1">
      <c r="A160" s="305" t="s">
        <v>265</v>
      </c>
      <c r="B160" s="305"/>
      <c r="C160" s="305"/>
      <c r="D160" s="305"/>
      <c r="E160" s="686">
        <f>'tabul.dett.uscita'!D37</f>
        <v>0</v>
      </c>
      <c r="F160" s="641"/>
      <c r="G160" s="641"/>
      <c r="H160" s="641"/>
      <c r="I160" s="641"/>
      <c r="J160" s="750"/>
      <c r="K160" s="633"/>
      <c r="L160" s="717"/>
      <c r="M160" s="633"/>
      <c r="N160" s="633"/>
      <c r="O160" s="961"/>
      <c r="P160" s="961"/>
      <c r="Q160" s="324"/>
    </row>
    <row r="161" spans="1:17" ht="12.75" customHeight="1">
      <c r="A161" s="305" t="s">
        <v>74</v>
      </c>
      <c r="B161" s="305"/>
      <c r="C161" s="305"/>
      <c r="D161" s="305"/>
      <c r="E161" s="631"/>
      <c r="F161" s="641"/>
      <c r="G161" s="641"/>
      <c r="H161" s="641"/>
      <c r="I161" s="641"/>
      <c r="J161" s="641"/>
      <c r="K161" s="633"/>
      <c r="L161" s="717"/>
      <c r="M161" s="633"/>
      <c r="N161" s="633"/>
      <c r="O161" s="961"/>
      <c r="P161" s="961"/>
      <c r="Q161" s="324"/>
    </row>
    <row r="162" spans="1:17" ht="12.75" customHeight="1">
      <c r="A162" s="305" t="s">
        <v>95</v>
      </c>
      <c r="B162" s="305"/>
      <c r="C162" s="305"/>
      <c r="D162" s="305"/>
      <c r="E162" s="725">
        <f>'tabul.dett.uscita'!E37</f>
        <v>0</v>
      </c>
      <c r="F162" s="641"/>
      <c r="G162" s="641"/>
      <c r="H162" s="641"/>
      <c r="I162" s="641"/>
      <c r="J162" s="641"/>
      <c r="K162" s="633"/>
      <c r="L162" s="717"/>
      <c r="M162" s="633"/>
      <c r="N162" s="633" t="s">
        <v>98</v>
      </c>
      <c r="O162" s="961">
        <f>E162</f>
        <v>0</v>
      </c>
      <c r="P162" s="961"/>
      <c r="Q162" s="324"/>
    </row>
    <row r="163" spans="1:17" ht="12.75" customHeight="1">
      <c r="A163" s="305" t="s">
        <v>99</v>
      </c>
      <c r="B163" s="305"/>
      <c r="C163" s="305"/>
      <c r="D163" s="305"/>
      <c r="E163" s="725">
        <f>'tabul.dett.uscita'!F37</f>
        <v>0</v>
      </c>
      <c r="F163" s="641"/>
      <c r="G163" s="641"/>
      <c r="H163" s="641"/>
      <c r="I163" s="641"/>
      <c r="J163" s="641"/>
      <c r="K163" s="633"/>
      <c r="L163" s="717"/>
      <c r="M163" s="633"/>
      <c r="N163" s="633" t="s">
        <v>287</v>
      </c>
      <c r="O163" s="961">
        <f>E163</f>
        <v>0</v>
      </c>
      <c r="P163" s="961">
        <f>E163</f>
        <v>0</v>
      </c>
      <c r="Q163" s="324"/>
    </row>
    <row r="164" spans="1:17" ht="12.75" customHeight="1">
      <c r="A164" s="305" t="s">
        <v>100</v>
      </c>
      <c r="B164" s="305"/>
      <c r="C164" s="305"/>
      <c r="D164" s="305"/>
      <c r="E164" s="686">
        <f>'tabul.dett.uscita'!D38</f>
        <v>0</v>
      </c>
      <c r="F164" s="641"/>
      <c r="G164" s="641"/>
      <c r="H164" s="641"/>
      <c r="I164" s="641"/>
      <c r="J164" s="641"/>
      <c r="K164" s="633"/>
      <c r="L164" s="717"/>
      <c r="M164" s="633"/>
      <c r="N164" s="751"/>
      <c r="O164" s="974"/>
      <c r="P164" s="634"/>
      <c r="Q164" s="337"/>
    </row>
    <row r="165" spans="1:17" ht="12.75" customHeight="1">
      <c r="A165" s="305" t="s">
        <v>102</v>
      </c>
      <c r="B165" s="305"/>
      <c r="C165" s="305"/>
      <c r="D165" s="305"/>
      <c r="E165" s="631"/>
      <c r="F165" s="641"/>
      <c r="G165" s="641"/>
      <c r="H165" s="641"/>
      <c r="I165" s="641"/>
      <c r="J165" s="641"/>
      <c r="K165" s="633"/>
      <c r="L165" s="717"/>
      <c r="M165" s="633"/>
      <c r="N165" s="633"/>
      <c r="O165" s="961"/>
      <c r="P165" s="961"/>
      <c r="Q165" s="324"/>
    </row>
    <row r="166" spans="1:17" ht="12.75" customHeight="1">
      <c r="A166" s="305" t="s">
        <v>74</v>
      </c>
      <c r="B166" s="305"/>
      <c r="C166" s="305"/>
      <c r="D166" s="305"/>
      <c r="E166" s="631"/>
      <c r="F166" s="641"/>
      <c r="G166" s="641"/>
      <c r="H166" s="641"/>
      <c r="I166" s="641"/>
      <c r="J166" s="641"/>
      <c r="K166" s="633"/>
      <c r="L166" s="717"/>
      <c r="M166" s="633"/>
      <c r="N166" s="633"/>
      <c r="O166" s="961"/>
      <c r="P166" s="961"/>
      <c r="Q166" s="324"/>
    </row>
    <row r="167" spans="1:17" ht="12.75" customHeight="1">
      <c r="A167" s="305" t="s">
        <v>95</v>
      </c>
      <c r="B167" s="305"/>
      <c r="C167" s="305"/>
      <c r="D167" s="305"/>
      <c r="E167" s="631">
        <f>'tabul.dett.uscita'!E38</f>
        <v>0</v>
      </c>
      <c r="F167" s="641"/>
      <c r="G167" s="641"/>
      <c r="H167" s="641"/>
      <c r="I167" s="641"/>
      <c r="J167" s="641"/>
      <c r="K167" s="633"/>
      <c r="L167" s="717"/>
      <c r="M167" s="633" t="s">
        <v>289</v>
      </c>
      <c r="N167" s="633" t="s">
        <v>98</v>
      </c>
      <c r="O167" s="961">
        <f>E167</f>
        <v>0</v>
      </c>
      <c r="P167" s="961"/>
      <c r="Q167" s="324"/>
    </row>
    <row r="168" spans="1:17" ht="12.75" customHeight="1">
      <c r="A168" s="305" t="s">
        <v>99</v>
      </c>
      <c r="B168" s="305"/>
      <c r="C168" s="305"/>
      <c r="D168" s="305"/>
      <c r="E168" s="631">
        <f>'tabul.dett.uscita'!F38</f>
        <v>0</v>
      </c>
      <c r="F168" s="641"/>
      <c r="G168" s="641"/>
      <c r="H168" s="641"/>
      <c r="I168" s="641"/>
      <c r="J168" s="641"/>
      <c r="K168" s="633"/>
      <c r="L168" s="717"/>
      <c r="M168" s="633"/>
      <c r="N168" s="633" t="s">
        <v>287</v>
      </c>
      <c r="O168" s="961">
        <f>E168</f>
        <v>0</v>
      </c>
      <c r="P168" s="961">
        <f>E168</f>
        <v>0</v>
      </c>
      <c r="Q168" s="324"/>
    </row>
    <row r="169" spans="1:17" ht="12.75" customHeight="1">
      <c r="A169" s="305" t="s">
        <v>103</v>
      </c>
      <c r="B169" s="305"/>
      <c r="C169" s="305"/>
      <c r="D169" s="305"/>
      <c r="E169" s="686">
        <f>'tabul.dett.uscita'!D39</f>
        <v>0</v>
      </c>
      <c r="F169" s="641"/>
      <c r="G169" s="641"/>
      <c r="H169" s="641"/>
      <c r="I169" s="641"/>
      <c r="J169" s="641"/>
      <c r="K169" s="633"/>
      <c r="L169" s="717"/>
      <c r="M169" s="633"/>
      <c r="N169" s="633"/>
      <c r="O169" s="961"/>
      <c r="P169" s="961"/>
      <c r="Q169" s="324"/>
    </row>
    <row r="170" spans="1:17" ht="12.75" customHeight="1">
      <c r="A170" s="305" t="s">
        <v>74</v>
      </c>
      <c r="B170" s="305"/>
      <c r="C170" s="305"/>
      <c r="D170" s="305"/>
      <c r="E170" s="631"/>
      <c r="F170" s="641"/>
      <c r="G170" s="641"/>
      <c r="H170" s="641"/>
      <c r="I170" s="641"/>
      <c r="J170" s="641"/>
      <c r="K170" s="633"/>
      <c r="L170" s="717"/>
      <c r="M170" s="633"/>
      <c r="N170" s="633"/>
      <c r="O170" s="961"/>
      <c r="P170" s="961"/>
      <c r="Q170" s="324"/>
    </row>
    <row r="171" spans="1:17" ht="12.75" customHeight="1">
      <c r="A171" s="305" t="s">
        <v>104</v>
      </c>
      <c r="B171" s="305"/>
      <c r="C171" s="305"/>
      <c r="D171" s="305"/>
      <c r="E171" s="631">
        <f>'tabul.dett.uscita'!E39</f>
        <v>0</v>
      </c>
      <c r="F171" s="641"/>
      <c r="G171" s="641"/>
      <c r="H171" s="641"/>
      <c r="I171" s="641"/>
      <c r="J171" s="641"/>
      <c r="K171" s="633"/>
      <c r="L171" s="717"/>
      <c r="M171" s="633"/>
      <c r="N171" s="633" t="s">
        <v>98</v>
      </c>
      <c r="O171" s="961">
        <f>E171</f>
        <v>0</v>
      </c>
      <c r="P171" s="961"/>
      <c r="Q171" s="324"/>
    </row>
    <row r="172" spans="1:17" ht="12.75" customHeight="1">
      <c r="A172" s="305" t="s">
        <v>99</v>
      </c>
      <c r="B172" s="305"/>
      <c r="C172" s="305"/>
      <c r="D172" s="305"/>
      <c r="E172" s="631">
        <f>'tabul.dett.uscita'!F39</f>
        <v>0</v>
      </c>
      <c r="F172" s="641"/>
      <c r="G172" s="641"/>
      <c r="H172" s="641"/>
      <c r="I172" s="641"/>
      <c r="J172" s="641"/>
      <c r="K172" s="633"/>
      <c r="L172" s="717"/>
      <c r="M172" s="633"/>
      <c r="N172" s="633" t="s">
        <v>287</v>
      </c>
      <c r="O172" s="974">
        <f>E172</f>
        <v>0</v>
      </c>
      <c r="P172" s="961">
        <f>E172</f>
        <v>0</v>
      </c>
      <c r="Q172" s="337"/>
    </row>
    <row r="173" spans="1:17" ht="12.75" customHeight="1">
      <c r="A173" s="305" t="s">
        <v>105</v>
      </c>
      <c r="B173" s="305"/>
      <c r="C173" s="305"/>
      <c r="D173" s="305"/>
      <c r="E173" s="631">
        <f>'tabul.dett.uscita'!D40</f>
        <v>0</v>
      </c>
      <c r="F173" s="641"/>
      <c r="G173" s="641"/>
      <c r="H173" s="641"/>
      <c r="I173" s="641"/>
      <c r="J173" s="641"/>
      <c r="K173" s="633"/>
      <c r="L173" s="717"/>
      <c r="M173" s="633"/>
      <c r="N173" s="633"/>
      <c r="O173" s="961"/>
      <c r="P173" s="961"/>
      <c r="Q173" s="324"/>
    </row>
    <row r="174" spans="1:17" ht="12.75" customHeight="1">
      <c r="A174" s="305" t="s">
        <v>74</v>
      </c>
      <c r="B174" s="305"/>
      <c r="C174" s="305"/>
      <c r="D174" s="305"/>
      <c r="E174" s="631"/>
      <c r="F174" s="641"/>
      <c r="G174" s="641"/>
      <c r="H174" s="641"/>
      <c r="I174" s="641"/>
      <c r="J174" s="752"/>
      <c r="K174" s="633"/>
      <c r="L174" s="717"/>
      <c r="M174" s="633"/>
      <c r="N174" s="633"/>
      <c r="O174" s="961"/>
      <c r="P174" s="961"/>
      <c r="Q174" s="324"/>
    </row>
    <row r="175" spans="1:17" ht="12.75" customHeight="1">
      <c r="A175" s="305" t="s">
        <v>104</v>
      </c>
      <c r="B175" s="305"/>
      <c r="C175" s="305"/>
      <c r="D175" s="305"/>
      <c r="E175" s="631">
        <f>'tabul.dett.uscita'!E40</f>
        <v>0</v>
      </c>
      <c r="F175" s="641"/>
      <c r="G175" s="641"/>
      <c r="H175" s="641"/>
      <c r="I175" s="641"/>
      <c r="J175" s="641"/>
      <c r="K175" s="633" t="s">
        <v>76</v>
      </c>
      <c r="L175" s="717">
        <f>E175</f>
        <v>0</v>
      </c>
      <c r="M175" s="633"/>
      <c r="N175" s="633"/>
      <c r="O175" s="961"/>
      <c r="P175" s="961"/>
      <c r="Q175" s="324"/>
    </row>
    <row r="176" spans="1:17" ht="12.75" customHeight="1">
      <c r="A176" s="305" t="s">
        <v>99</v>
      </c>
      <c r="B176" s="305"/>
      <c r="C176" s="305"/>
      <c r="D176" s="305"/>
      <c r="E176" s="631">
        <f>'tabul.dett.uscita'!F40</f>
        <v>0</v>
      </c>
      <c r="F176" s="641"/>
      <c r="G176" s="641"/>
      <c r="H176" s="641"/>
      <c r="I176" s="641"/>
      <c r="J176" s="641"/>
      <c r="K176" s="633"/>
      <c r="L176" s="717"/>
      <c r="M176" s="633"/>
      <c r="N176" s="633" t="s">
        <v>287</v>
      </c>
      <c r="O176" s="961">
        <f>E176</f>
        <v>0</v>
      </c>
      <c r="P176" s="961">
        <f>E176</f>
        <v>0</v>
      </c>
      <c r="Q176" s="324"/>
    </row>
    <row r="177" spans="1:17" ht="12.75" customHeight="1">
      <c r="A177" s="305" t="s">
        <v>175</v>
      </c>
      <c r="B177" s="305"/>
      <c r="C177" s="305"/>
      <c r="D177" s="305"/>
      <c r="E177" s="631"/>
      <c r="F177" s="641"/>
      <c r="G177" s="641"/>
      <c r="H177" s="641"/>
      <c r="I177" s="641"/>
      <c r="J177" s="641"/>
      <c r="K177" s="633" t="s">
        <v>76</v>
      </c>
      <c r="L177" s="717">
        <f>'tabul.dett.uscita'!E41</f>
        <v>0</v>
      </c>
      <c r="M177" s="633"/>
      <c r="N177" s="633"/>
      <c r="O177" s="961"/>
      <c r="P177" s="961"/>
      <c r="Q177" s="324"/>
    </row>
    <row r="178" spans="1:17" ht="12.75" customHeight="1">
      <c r="A178" s="305" t="s">
        <v>106</v>
      </c>
      <c r="B178" s="305"/>
      <c r="C178" s="305"/>
      <c r="D178" s="305"/>
      <c r="E178" s="631">
        <f>'tabul.dett.uscita'!D42</f>
        <v>0</v>
      </c>
      <c r="F178" s="641"/>
      <c r="G178" s="641"/>
      <c r="H178" s="641"/>
      <c r="I178" s="641"/>
      <c r="J178" s="641"/>
      <c r="K178" s="633"/>
      <c r="L178" s="717"/>
      <c r="M178" s="633"/>
      <c r="N178" s="633"/>
      <c r="O178" s="974"/>
      <c r="P178" s="961"/>
      <c r="Q178" s="347" t="s">
        <v>101</v>
      </c>
    </row>
    <row r="179" spans="1:17" ht="12.75" customHeight="1">
      <c r="A179" s="305" t="s">
        <v>74</v>
      </c>
      <c r="B179" s="305"/>
      <c r="C179" s="305"/>
      <c r="D179" s="305"/>
      <c r="E179" s="631"/>
      <c r="F179" s="641"/>
      <c r="G179" s="641"/>
      <c r="H179" s="641"/>
      <c r="I179" s="641"/>
      <c r="J179" s="641"/>
      <c r="K179" s="633"/>
      <c r="L179" s="717"/>
      <c r="M179" s="633"/>
      <c r="N179" s="633"/>
      <c r="O179" s="961"/>
      <c r="P179" s="961"/>
      <c r="Q179" s="324"/>
    </row>
    <row r="180" spans="1:17" ht="12.75" customHeight="1">
      <c r="A180" s="305" t="s">
        <v>104</v>
      </c>
      <c r="B180" s="305"/>
      <c r="C180" s="305"/>
      <c r="D180" s="305"/>
      <c r="E180" s="631">
        <f>'tabul.dett.uscita'!E42</f>
        <v>0</v>
      </c>
      <c r="F180" s="641"/>
      <c r="G180" s="641"/>
      <c r="H180" s="641"/>
      <c r="I180" s="641"/>
      <c r="J180" s="641"/>
      <c r="K180" s="633"/>
      <c r="L180" s="717"/>
      <c r="M180" s="633"/>
      <c r="N180" s="633"/>
      <c r="O180" s="961">
        <f>E180</f>
        <v>0</v>
      </c>
      <c r="P180" s="961"/>
      <c r="Q180" s="324"/>
    </row>
    <row r="181" spans="1:17" ht="12.75" customHeight="1">
      <c r="A181" s="305" t="s">
        <v>99</v>
      </c>
      <c r="B181" s="305"/>
      <c r="C181" s="305"/>
      <c r="D181" s="305"/>
      <c r="E181" s="631">
        <f>'tabul.dett.uscita'!F42</f>
        <v>0</v>
      </c>
      <c r="F181" s="641"/>
      <c r="G181" s="641"/>
      <c r="H181" s="641"/>
      <c r="I181" s="641"/>
      <c r="J181" s="641"/>
      <c r="K181" s="633"/>
      <c r="L181" s="717"/>
      <c r="M181" s="633"/>
      <c r="N181" s="633" t="s">
        <v>287</v>
      </c>
      <c r="O181" s="961">
        <f>E181</f>
        <v>0</v>
      </c>
      <c r="P181" s="961">
        <f>E181</f>
        <v>0</v>
      </c>
      <c r="Q181" s="324"/>
    </row>
    <row r="182" spans="1:17" ht="12.75" customHeight="1">
      <c r="A182" s="305" t="s">
        <v>107</v>
      </c>
      <c r="B182" s="305"/>
      <c r="C182" s="305"/>
      <c r="D182" s="305"/>
      <c r="E182" s="631">
        <f>'tabul.dett.uscita'!D43</f>
        <v>0</v>
      </c>
      <c r="F182" s="641"/>
      <c r="G182" s="641"/>
      <c r="H182" s="641"/>
      <c r="I182" s="641"/>
      <c r="J182" s="641"/>
      <c r="K182" s="633"/>
      <c r="L182" s="717"/>
      <c r="M182" s="633"/>
      <c r="N182" s="633"/>
      <c r="O182" s="961"/>
      <c r="P182" s="961"/>
      <c r="Q182" s="324"/>
    </row>
    <row r="183" spans="1:17" ht="12.75" customHeight="1">
      <c r="A183" s="305" t="s">
        <v>74</v>
      </c>
      <c r="B183" s="305"/>
      <c r="C183" s="305"/>
      <c r="D183" s="305"/>
      <c r="E183" s="631"/>
      <c r="F183" s="641"/>
      <c r="G183" s="641"/>
      <c r="H183" s="641"/>
      <c r="I183" s="641"/>
      <c r="J183" s="641"/>
      <c r="K183" s="633"/>
      <c r="L183" s="717"/>
      <c r="M183" s="633"/>
      <c r="N183" s="633"/>
      <c r="O183" s="961"/>
      <c r="P183" s="961"/>
      <c r="Q183" s="324"/>
    </row>
    <row r="184" spans="1:17" ht="12.75" customHeight="1">
      <c r="A184" s="305" t="s">
        <v>104</v>
      </c>
      <c r="B184" s="305"/>
      <c r="C184" s="305"/>
      <c r="D184" s="305"/>
      <c r="E184" s="631">
        <f>'tabul.dett.uscita'!E43</f>
        <v>0</v>
      </c>
      <c r="F184" s="641"/>
      <c r="G184" s="641"/>
      <c r="H184" s="641"/>
      <c r="I184" s="641"/>
      <c r="J184" s="641"/>
      <c r="K184" s="633"/>
      <c r="L184" s="717"/>
      <c r="M184" s="633"/>
      <c r="N184" s="633"/>
      <c r="O184" s="961">
        <f>E184</f>
        <v>0</v>
      </c>
      <c r="P184" s="961"/>
      <c r="Q184" s="324"/>
    </row>
    <row r="185" spans="1:17" ht="12.75" customHeight="1">
      <c r="A185" s="305" t="s">
        <v>99</v>
      </c>
      <c r="B185" s="305"/>
      <c r="C185" s="305"/>
      <c r="D185" s="305"/>
      <c r="E185" s="631">
        <f>'tabul.dett.uscita'!F43</f>
        <v>0</v>
      </c>
      <c r="F185" s="641"/>
      <c r="G185" s="641"/>
      <c r="H185" s="641"/>
      <c r="I185" s="641"/>
      <c r="J185" s="641"/>
      <c r="K185" s="633"/>
      <c r="L185" s="717"/>
      <c r="M185" s="633"/>
      <c r="N185" s="633" t="s">
        <v>287</v>
      </c>
      <c r="O185" s="974">
        <f>E185</f>
        <v>0</v>
      </c>
      <c r="P185" s="961">
        <f>E185</f>
        <v>0</v>
      </c>
      <c r="Q185" s="337"/>
    </row>
    <row r="186" spans="1:17" ht="12.75" customHeight="1">
      <c r="A186" s="305" t="s">
        <v>108</v>
      </c>
      <c r="B186" s="305"/>
      <c r="C186" s="305"/>
      <c r="D186" s="305"/>
      <c r="E186" s="631">
        <f>'tabul.dett.uscita'!D44</f>
        <v>0</v>
      </c>
      <c r="F186" s="641"/>
      <c r="G186" s="641"/>
      <c r="H186" s="641"/>
      <c r="I186" s="641"/>
      <c r="J186" s="641"/>
      <c r="K186" s="633"/>
      <c r="L186" s="717"/>
      <c r="M186" s="633"/>
      <c r="N186" s="633"/>
      <c r="O186" s="961"/>
      <c r="P186" s="961"/>
      <c r="Q186" s="324"/>
    </row>
    <row r="187" spans="1:17" ht="12.75" customHeight="1">
      <c r="A187" s="305" t="s">
        <v>74</v>
      </c>
      <c r="B187" s="305"/>
      <c r="C187" s="305"/>
      <c r="D187" s="305"/>
      <c r="E187" s="631"/>
      <c r="F187" s="641"/>
      <c r="G187" s="641"/>
      <c r="H187" s="641"/>
      <c r="I187" s="641"/>
      <c r="J187" s="641"/>
      <c r="K187" s="633"/>
      <c r="L187" s="632"/>
      <c r="M187" s="633" t="s">
        <v>23</v>
      </c>
      <c r="N187" s="685" t="s">
        <v>290</v>
      </c>
      <c r="O187" s="966"/>
      <c r="P187" s="966"/>
      <c r="Q187" s="348"/>
    </row>
    <row r="188" spans="1:17" ht="12.75" customHeight="1">
      <c r="A188" s="305" t="s">
        <v>104</v>
      </c>
      <c r="B188" s="305"/>
      <c r="C188" s="305"/>
      <c r="D188" s="305"/>
      <c r="E188" s="631">
        <f>'tabul.dett.uscita'!E44</f>
        <v>0</v>
      </c>
      <c r="F188" s="641"/>
      <c r="G188" s="641"/>
      <c r="H188" s="641"/>
      <c r="I188" s="641"/>
      <c r="J188" s="641"/>
      <c r="K188" s="727"/>
      <c r="L188" s="632"/>
      <c r="M188" s="727"/>
      <c r="N188" s="633"/>
      <c r="O188" s="961">
        <f>E186</f>
        <v>0</v>
      </c>
      <c r="P188" s="634"/>
      <c r="Q188" s="333"/>
    </row>
    <row r="189" spans="1:17" ht="12.75" customHeight="1">
      <c r="A189" s="305" t="s">
        <v>99</v>
      </c>
      <c r="B189" s="305"/>
      <c r="C189" s="305"/>
      <c r="D189" s="305"/>
      <c r="E189" s="631">
        <f>'tabul.dett.uscita'!F44</f>
        <v>0</v>
      </c>
      <c r="F189" s="632"/>
      <c r="G189" s="632"/>
      <c r="H189" s="632"/>
      <c r="I189" s="632"/>
      <c r="J189" s="632"/>
      <c r="K189" s="727"/>
      <c r="L189" s="632"/>
      <c r="M189" s="727"/>
      <c r="N189" s="690" t="s">
        <v>287</v>
      </c>
      <c r="O189" s="980">
        <f>E189</f>
        <v>0</v>
      </c>
      <c r="P189" s="980">
        <f>E189</f>
        <v>0</v>
      </c>
      <c r="Q189" s="349"/>
    </row>
    <row r="190" spans="1:17" ht="12.75" customHeight="1">
      <c r="A190" s="334" t="s">
        <v>109</v>
      </c>
      <c r="B190" s="345"/>
      <c r="C190" s="345"/>
      <c r="D190" s="305"/>
      <c r="E190" s="631">
        <f>SUM(E129+E133+E137+E160+E164+E169+E173+E178+E182+E186)</f>
        <v>0</v>
      </c>
      <c r="F190" s="641"/>
      <c r="G190" s="641"/>
      <c r="H190" s="641"/>
      <c r="I190" s="641"/>
      <c r="J190" s="641"/>
      <c r="K190" s="727"/>
      <c r="L190" s="632"/>
      <c r="M190" s="727"/>
      <c r="N190" s="727"/>
      <c r="O190" s="634"/>
      <c r="P190" s="634"/>
      <c r="Q190" s="333"/>
    </row>
    <row r="191" spans="1:17" ht="12.75" customHeight="1">
      <c r="A191" s="305" t="s">
        <v>74</v>
      </c>
      <c r="B191" s="305"/>
      <c r="C191" s="305"/>
      <c r="D191" s="305"/>
      <c r="E191" s="631"/>
      <c r="F191" s="641"/>
      <c r="G191" s="641"/>
      <c r="H191" s="641"/>
      <c r="I191" s="641"/>
      <c r="J191" s="641"/>
      <c r="K191" s="727"/>
      <c r="L191" s="632"/>
      <c r="M191" s="727"/>
      <c r="N191" s="727"/>
      <c r="O191" s="634"/>
      <c r="P191" s="634"/>
      <c r="Q191" s="333"/>
    </row>
    <row r="192" spans="1:17" ht="12.75" customHeight="1">
      <c r="A192" s="305" t="s">
        <v>104</v>
      </c>
      <c r="B192" s="305"/>
      <c r="C192" s="305"/>
      <c r="D192" s="305"/>
      <c r="E192" s="631">
        <f>'tabul.dett.uscita'!E46-'tabul.dett.uscita'!E41</f>
        <v>0</v>
      </c>
      <c r="F192" s="641"/>
      <c r="G192" s="641"/>
      <c r="H192" s="641"/>
      <c r="I192" s="641"/>
      <c r="J192" s="641"/>
      <c r="K192" s="727"/>
      <c r="L192" s="632"/>
      <c r="M192" s="727"/>
      <c r="N192" s="727"/>
      <c r="O192" s="634"/>
      <c r="P192" s="634"/>
      <c r="Q192" s="333"/>
    </row>
    <row r="193" spans="1:17" ht="12.75" customHeight="1" thickBot="1">
      <c r="A193" s="305" t="s">
        <v>99</v>
      </c>
      <c r="B193" s="305"/>
      <c r="C193" s="305"/>
      <c r="D193" s="305"/>
      <c r="E193" s="689">
        <f>'tabul.dett.uscita'!F46</f>
        <v>0</v>
      </c>
      <c r="F193" s="691"/>
      <c r="G193" s="691"/>
      <c r="H193" s="691"/>
      <c r="I193" s="691"/>
      <c r="J193" s="691"/>
      <c r="K193" s="731"/>
      <c r="L193" s="753"/>
      <c r="M193" s="731"/>
      <c r="N193" s="731"/>
      <c r="O193" s="753"/>
      <c r="P193" s="753"/>
      <c r="Q193" s="336"/>
    </row>
    <row r="194" spans="1:17" ht="12.75" customHeight="1" thickTop="1">
      <c r="A194" s="303" t="s">
        <v>55</v>
      </c>
      <c r="B194" s="303"/>
      <c r="C194" s="303"/>
      <c r="D194" s="303"/>
      <c r="E194" s="739"/>
      <c r="F194" s="646"/>
      <c r="G194" s="646"/>
      <c r="H194" s="646"/>
      <c r="I194" s="646"/>
      <c r="J194" s="646"/>
      <c r="K194" s="647"/>
      <c r="L194" s="646"/>
      <c r="M194" s="647"/>
      <c r="N194" s="647"/>
      <c r="O194" s="646"/>
      <c r="P194" s="646"/>
      <c r="Q194" s="303"/>
    </row>
    <row r="195" spans="1:17" ht="12.75" customHeight="1" thickBot="1">
      <c r="A195" s="305"/>
      <c r="B195" s="305"/>
      <c r="C195" s="305"/>
      <c r="D195" s="305"/>
      <c r="E195" s="738"/>
      <c r="F195" s="737"/>
      <c r="G195" s="737"/>
      <c r="H195" s="737"/>
      <c r="I195" s="737"/>
      <c r="J195" s="737"/>
      <c r="K195" s="736"/>
      <c r="L195" s="737"/>
      <c r="M195" s="736"/>
      <c r="N195" s="736"/>
      <c r="O195" s="737"/>
      <c r="P195" s="737"/>
      <c r="Q195" s="350"/>
    </row>
    <row r="196" spans="1:17" ht="6" customHeight="1" thickTop="1">
      <c r="A196" s="305"/>
      <c r="B196" s="305"/>
      <c r="C196" s="305"/>
      <c r="D196" s="305"/>
      <c r="E196" s="740"/>
      <c r="F196" s="649"/>
      <c r="G196" s="650"/>
      <c r="H196" s="649"/>
      <c r="I196" s="650"/>
      <c r="J196" s="650"/>
      <c r="K196" s="651"/>
      <c r="L196" s="650"/>
      <c r="M196" s="652"/>
      <c r="N196" s="651"/>
      <c r="O196" s="649"/>
      <c r="P196" s="653"/>
      <c r="Q196" s="309"/>
    </row>
    <row r="197" spans="1:17" ht="10.5" customHeight="1">
      <c r="A197" s="305"/>
      <c r="B197" s="305"/>
      <c r="C197" s="305"/>
      <c r="D197" s="305"/>
      <c r="E197" s="741" t="s">
        <v>56</v>
      </c>
      <c r="F197" s="655" t="s">
        <v>268</v>
      </c>
      <c r="G197" s="656"/>
      <c r="H197" s="656" t="s">
        <v>269</v>
      </c>
      <c r="I197" s="656"/>
      <c r="J197" s="657" t="s">
        <v>749</v>
      </c>
      <c r="K197" s="658" t="s">
        <v>750</v>
      </c>
      <c r="L197" s="656"/>
      <c r="M197" s="659"/>
      <c r="N197" s="660" t="s">
        <v>751</v>
      </c>
      <c r="O197" s="661"/>
      <c r="P197" s="662"/>
      <c r="Q197" s="314"/>
    </row>
    <row r="198" spans="1:17" ht="10.5" customHeight="1">
      <c r="A198" s="305"/>
      <c r="B198" s="305"/>
      <c r="C198" s="305"/>
      <c r="D198" s="305"/>
      <c r="E198" s="741" t="s">
        <v>752</v>
      </c>
      <c r="F198" s="657" t="s">
        <v>753</v>
      </c>
      <c r="G198" s="657" t="s">
        <v>754</v>
      </c>
      <c r="H198" s="657" t="s">
        <v>753</v>
      </c>
      <c r="I198" s="657" t="s">
        <v>754</v>
      </c>
      <c r="J198" s="657" t="s">
        <v>755</v>
      </c>
      <c r="K198" s="663" t="s">
        <v>756</v>
      </c>
      <c r="L198" s="708" t="s">
        <v>57</v>
      </c>
      <c r="M198" s="663" t="s">
        <v>757</v>
      </c>
      <c r="N198" s="658" t="s">
        <v>758</v>
      </c>
      <c r="O198" s="655"/>
      <c r="P198" s="664"/>
      <c r="Q198" s="315"/>
    </row>
    <row r="199" spans="1:17" ht="10.5" customHeight="1">
      <c r="A199" s="305"/>
      <c r="B199" s="305"/>
      <c r="C199" s="305"/>
      <c r="D199" s="305"/>
      <c r="E199" s="754" t="s">
        <v>759</v>
      </c>
      <c r="F199" s="708"/>
      <c r="G199" s="708"/>
      <c r="H199" s="708"/>
      <c r="I199" s="708"/>
      <c r="J199" s="657" t="s">
        <v>762</v>
      </c>
      <c r="K199" s="663"/>
      <c r="L199" s="708" t="s">
        <v>58</v>
      </c>
      <c r="M199" s="663"/>
      <c r="N199" s="660" t="s">
        <v>763</v>
      </c>
      <c r="O199" s="674"/>
      <c r="P199" s="662" t="s">
        <v>266</v>
      </c>
      <c r="Q199" s="314"/>
    </row>
    <row r="200" spans="1:17" ht="9" customHeight="1">
      <c r="A200" s="305"/>
      <c r="B200" s="305"/>
      <c r="C200" s="305"/>
      <c r="D200" s="305"/>
      <c r="E200" s="742"/>
      <c r="F200" s="709" t="s">
        <v>760</v>
      </c>
      <c r="G200" s="709" t="s">
        <v>761</v>
      </c>
      <c r="H200" s="709" t="s">
        <v>761</v>
      </c>
      <c r="I200" s="709" t="s">
        <v>760</v>
      </c>
      <c r="J200" s="709" t="s">
        <v>761</v>
      </c>
      <c r="K200" s="710"/>
      <c r="L200" s="711"/>
      <c r="M200" s="710"/>
      <c r="N200" s="712"/>
      <c r="O200" s="713"/>
      <c r="P200" s="714"/>
      <c r="Q200" s="344"/>
    </row>
    <row r="201" spans="1:17" ht="12.75" customHeight="1">
      <c r="A201" s="305"/>
      <c r="B201" s="305"/>
      <c r="C201" s="305"/>
      <c r="D201" s="305"/>
      <c r="E201" s="743" t="s">
        <v>59</v>
      </c>
      <c r="F201" s="670" t="s">
        <v>60</v>
      </c>
      <c r="G201" s="670" t="s">
        <v>61</v>
      </c>
      <c r="H201" s="670" t="s">
        <v>62</v>
      </c>
      <c r="I201" s="670" t="s">
        <v>63</v>
      </c>
      <c r="J201" s="670" t="s">
        <v>64</v>
      </c>
      <c r="K201" s="672"/>
      <c r="L201" s="670" t="s">
        <v>65</v>
      </c>
      <c r="M201" s="672"/>
      <c r="N201" s="673"/>
      <c r="O201" s="674"/>
      <c r="P201" s="662"/>
      <c r="Q201" s="314"/>
    </row>
    <row r="202" spans="1:17" ht="6" customHeight="1" thickBot="1">
      <c r="A202" s="305"/>
      <c r="B202" s="305"/>
      <c r="C202" s="305"/>
      <c r="D202" s="305"/>
      <c r="E202" s="744"/>
      <c r="F202" s="677"/>
      <c r="G202" s="678"/>
      <c r="H202" s="677"/>
      <c r="I202" s="677"/>
      <c r="J202" s="677"/>
      <c r="K202" s="679"/>
      <c r="L202" s="677"/>
      <c r="M202" s="679"/>
      <c r="N202" s="680"/>
      <c r="O202" s="681"/>
      <c r="P202" s="715"/>
      <c r="Q202" s="321"/>
    </row>
    <row r="203" spans="1:17" ht="12" customHeight="1" thickTop="1">
      <c r="A203" s="330" t="s">
        <v>188</v>
      </c>
      <c r="B203" s="330"/>
      <c r="C203" s="330"/>
      <c r="D203" s="305"/>
      <c r="E203" s="745"/>
      <c r="F203" s="746"/>
      <c r="G203" s="747"/>
      <c r="H203" s="746"/>
      <c r="I203" s="746"/>
      <c r="J203" s="746"/>
      <c r="K203" s="748"/>
      <c r="L203" s="746"/>
      <c r="M203" s="748"/>
      <c r="N203" s="749"/>
      <c r="O203" s="979"/>
      <c r="P203" s="979"/>
      <c r="Q203" s="346"/>
    </row>
    <row r="204" spans="1:17" ht="12" customHeight="1">
      <c r="A204" s="305" t="s">
        <v>110</v>
      </c>
      <c r="B204" s="305"/>
      <c r="C204" s="305"/>
      <c r="D204" s="305"/>
      <c r="E204" s="631">
        <f>'bilancio uscita'!G30</f>
        <v>40409.71</v>
      </c>
      <c r="F204" s="641"/>
      <c r="G204" s="641"/>
      <c r="H204" s="641"/>
      <c r="I204" s="641"/>
      <c r="J204" s="750"/>
      <c r="K204" s="633"/>
      <c r="L204" s="632"/>
      <c r="M204" s="633"/>
      <c r="N204" s="633" t="s">
        <v>292</v>
      </c>
      <c r="O204" s="981"/>
      <c r="P204" s="982">
        <f>-E204</f>
        <v>-40409.71</v>
      </c>
      <c r="Q204" s="338" t="s">
        <v>111</v>
      </c>
    </row>
    <row r="205" spans="1:17" ht="12" customHeight="1">
      <c r="A205" s="305" t="s">
        <v>112</v>
      </c>
      <c r="B205" s="305"/>
      <c r="C205" s="305"/>
      <c r="D205" s="305"/>
      <c r="E205" s="631">
        <f>'bilancio uscita'!G32</f>
        <v>0</v>
      </c>
      <c r="F205" s="641"/>
      <c r="G205" s="641"/>
      <c r="H205" s="641"/>
      <c r="I205" s="641"/>
      <c r="J205" s="641"/>
      <c r="K205" s="633"/>
      <c r="L205" s="632"/>
      <c r="M205" s="633"/>
      <c r="N205" s="633" t="s">
        <v>293</v>
      </c>
      <c r="O205" s="981"/>
      <c r="P205" s="982">
        <f>-E205</f>
        <v>0</v>
      </c>
      <c r="Q205" s="339" t="s">
        <v>111</v>
      </c>
    </row>
    <row r="206" spans="1:17" ht="12" customHeight="1">
      <c r="A206" s="305" t="s">
        <v>113</v>
      </c>
      <c r="B206" s="305"/>
      <c r="C206" s="305"/>
      <c r="D206" s="305"/>
      <c r="E206" s="631">
        <f>'bilancio uscita'!G34</f>
        <v>21461.22</v>
      </c>
      <c r="F206" s="641"/>
      <c r="G206" s="641"/>
      <c r="H206" s="641"/>
      <c r="I206" s="641"/>
      <c r="J206" s="641"/>
      <c r="K206" s="633"/>
      <c r="L206" s="632"/>
      <c r="M206" s="633"/>
      <c r="N206" s="633" t="s">
        <v>294</v>
      </c>
      <c r="O206" s="981"/>
      <c r="P206" s="983">
        <f>-E206</f>
        <v>-21461.22</v>
      </c>
      <c r="Q206" s="339" t="s">
        <v>111</v>
      </c>
    </row>
    <row r="207" spans="1:17" ht="12" customHeight="1">
      <c r="A207" s="305" t="s">
        <v>114</v>
      </c>
      <c r="B207" s="305"/>
      <c r="C207" s="305"/>
      <c r="D207" s="305"/>
      <c r="E207" s="631">
        <f>'bilancio uscita'!G36</f>
        <v>0</v>
      </c>
      <c r="F207" s="641"/>
      <c r="G207" s="641"/>
      <c r="H207" s="641"/>
      <c r="I207" s="641"/>
      <c r="J207" s="641"/>
      <c r="K207" s="633"/>
      <c r="L207" s="632"/>
      <c r="M207" s="633"/>
      <c r="N207" s="633" t="s">
        <v>295</v>
      </c>
      <c r="O207" s="981"/>
      <c r="P207" s="983">
        <f>-E207</f>
        <v>0</v>
      </c>
      <c r="Q207" s="339" t="s">
        <v>111</v>
      </c>
    </row>
    <row r="208" spans="1:17" ht="12" customHeight="1">
      <c r="A208" s="305" t="s">
        <v>115</v>
      </c>
      <c r="B208" s="305"/>
      <c r="C208" s="305"/>
      <c r="D208" s="305"/>
      <c r="E208" s="686">
        <f>'bilancio uscita'!G38</f>
        <v>0</v>
      </c>
      <c r="F208" s="641"/>
      <c r="G208" s="641"/>
      <c r="H208" s="641"/>
      <c r="I208" s="641"/>
      <c r="J208" s="641"/>
      <c r="K208" s="633"/>
      <c r="L208" s="632"/>
      <c r="M208" s="633"/>
      <c r="N208" s="633" t="s">
        <v>296</v>
      </c>
      <c r="O208" s="984"/>
      <c r="P208" s="983">
        <f>-E208</f>
        <v>0</v>
      </c>
      <c r="Q208" s="339" t="s">
        <v>111</v>
      </c>
    </row>
    <row r="209" spans="1:17" ht="12" customHeight="1" thickBot="1">
      <c r="A209" s="334" t="s">
        <v>116</v>
      </c>
      <c r="B209" s="345"/>
      <c r="C209" s="345"/>
      <c r="D209" s="305"/>
      <c r="E209" s="689">
        <f>SUM(E204:E208)</f>
        <v>61870.93</v>
      </c>
      <c r="F209" s="641"/>
      <c r="G209" s="641"/>
      <c r="H209" s="641"/>
      <c r="I209" s="641"/>
      <c r="J209" s="641"/>
      <c r="K209" s="633"/>
      <c r="L209" s="632"/>
      <c r="M209" s="633"/>
      <c r="N209" s="633"/>
      <c r="O209" s="981"/>
      <c r="P209" s="982">
        <f>SUM(P204:P208)</f>
        <v>-61870.93</v>
      </c>
      <c r="Q209" s="324"/>
    </row>
    <row r="210" spans="1:17" ht="12" customHeight="1" thickTop="1">
      <c r="A210" s="305"/>
      <c r="B210" s="305"/>
      <c r="C210" s="305"/>
      <c r="D210" s="305"/>
      <c r="E210" s="631"/>
      <c r="F210" s="641"/>
      <c r="G210" s="641"/>
      <c r="H210" s="641"/>
      <c r="I210" s="641"/>
      <c r="J210" s="641"/>
      <c r="K210" s="633"/>
      <c r="L210" s="632"/>
      <c r="M210" s="633"/>
      <c r="N210" s="633"/>
      <c r="O210" s="981"/>
      <c r="P210" s="961"/>
      <c r="Q210" s="324"/>
    </row>
    <row r="211" spans="1:17" ht="12" customHeight="1" thickBot="1">
      <c r="A211" s="334" t="s">
        <v>189</v>
      </c>
      <c r="B211" s="330"/>
      <c r="C211" s="330"/>
      <c r="D211" s="305"/>
      <c r="E211" s="689">
        <f>'bilancio uscita'!G47</f>
        <v>44801.23</v>
      </c>
      <c r="F211" s="691"/>
      <c r="G211" s="691"/>
      <c r="H211" s="691"/>
      <c r="I211" s="691"/>
      <c r="J211" s="691"/>
      <c r="K211" s="687"/>
      <c r="L211" s="755"/>
      <c r="M211" s="704" t="s">
        <v>24</v>
      </c>
      <c r="N211" s="687"/>
      <c r="O211" s="985"/>
      <c r="P211" s="967">
        <f>E211</f>
        <v>44801.23</v>
      </c>
      <c r="Q211" s="351" t="s">
        <v>12</v>
      </c>
    </row>
    <row r="212" spans="1:16" ht="12" customHeight="1" thickTop="1">
      <c r="A212"/>
      <c r="B212"/>
      <c r="C212"/>
      <c r="D212"/>
      <c r="E212" s="693"/>
      <c r="F212" s="623"/>
      <c r="G212" s="623"/>
      <c r="H212" s="623"/>
      <c r="I212" s="623"/>
      <c r="J212" s="623"/>
      <c r="K212" s="756"/>
      <c r="L212" s="623"/>
      <c r="M212" s="756"/>
      <c r="N212" s="756"/>
      <c r="O212" s="695"/>
      <c r="P212" s="695"/>
    </row>
    <row r="213" spans="1:16" ht="12" customHeight="1" thickBot="1">
      <c r="A213"/>
      <c r="B213"/>
      <c r="C213"/>
      <c r="D213"/>
      <c r="E213" s="693"/>
      <c r="F213" s="623"/>
      <c r="G213" s="623"/>
      <c r="H213" s="623"/>
      <c r="I213" s="623"/>
      <c r="J213" s="623"/>
      <c r="K213" s="756"/>
      <c r="L213" s="623"/>
      <c r="M213" s="756"/>
      <c r="N213" s="756"/>
      <c r="O213" s="695"/>
      <c r="P213" s="695"/>
    </row>
    <row r="214" spans="1:17" ht="14.25" thickBot="1" thickTop="1">
      <c r="A214" s="334" t="s">
        <v>190</v>
      </c>
      <c r="B214" s="345"/>
      <c r="C214" s="345"/>
      <c r="D214" s="305"/>
      <c r="E214" s="696">
        <f>E126+E190+E209+E211</f>
        <v>833137.35</v>
      </c>
      <c r="F214" s="757"/>
      <c r="G214" s="757"/>
      <c r="H214" s="757"/>
      <c r="I214" s="757"/>
      <c r="J214" s="757"/>
      <c r="K214" s="698"/>
      <c r="L214" s="758"/>
      <c r="M214" s="698"/>
      <c r="N214" s="698"/>
      <c r="O214" s="971"/>
      <c r="P214" s="971"/>
      <c r="Q214" s="342"/>
    </row>
    <row r="215" spans="1:17" ht="12" customHeight="1" thickTop="1">
      <c r="A215" s="325" t="s">
        <v>117</v>
      </c>
      <c r="B215" s="305"/>
      <c r="C215" s="305"/>
      <c r="D215" s="305"/>
      <c r="E215" s="700"/>
      <c r="F215" s="641"/>
      <c r="G215" s="641"/>
      <c r="H215" s="641"/>
      <c r="I215" s="641"/>
      <c r="J215" s="641"/>
      <c r="K215" s="633" t="s">
        <v>299</v>
      </c>
      <c r="L215" s="634">
        <f>IF('altri dati finaz.e non'!F58&gt;'altri dati finaz.e non'!C58,'altri dati finaz.e non'!F58-'altri dati finaz.e non'!C58,0)</f>
        <v>0</v>
      </c>
      <c r="M215" s="633"/>
      <c r="N215" s="685" t="s">
        <v>118</v>
      </c>
      <c r="O215" s="965">
        <f>IF('altri dati finaz.e non'!F58&gt;'altri dati finaz.e non'!C58,'altri dati finaz.e non'!F58-'altri dati finaz.e non'!C58,0)</f>
        <v>0</v>
      </c>
      <c r="P215" s="966"/>
      <c r="Q215" s="348"/>
    </row>
    <row r="216" spans="1:17" ht="12" customHeight="1">
      <c r="A216" s="305" t="s">
        <v>119</v>
      </c>
      <c r="B216" s="305"/>
      <c r="C216" s="305"/>
      <c r="D216" s="305"/>
      <c r="E216" s="700"/>
      <c r="F216" s="641"/>
      <c r="G216" s="641"/>
      <c r="H216" s="641"/>
      <c r="I216" s="641"/>
      <c r="J216" s="641"/>
      <c r="K216" s="633" t="s">
        <v>298</v>
      </c>
      <c r="L216" s="634">
        <f>IF('altri dati finaz.e non'!C58&gt;'altri dati finaz.e non'!F58,'altri dati finaz.e non'!C58-'altri dati finaz.e non'!F58,0)</f>
        <v>0</v>
      </c>
      <c r="M216" s="633"/>
      <c r="N216" s="690" t="s">
        <v>297</v>
      </c>
      <c r="O216" s="970">
        <f>IF('altri dati finaz.e non'!C58&gt;'altri dati finaz.e non'!F58,'altri dati finaz.e non'!C58-'altri dati finaz.e non'!F58,0)</f>
        <v>0</v>
      </c>
      <c r="P216" s="969"/>
      <c r="Q216" s="352"/>
    </row>
    <row r="217" spans="1:17" ht="12" customHeight="1">
      <c r="A217" s="325" t="s">
        <v>120</v>
      </c>
      <c r="B217" s="305"/>
      <c r="C217" s="305"/>
      <c r="D217" s="305"/>
      <c r="E217" s="700"/>
      <c r="F217" s="641"/>
      <c r="G217" s="641"/>
      <c r="H217" s="641"/>
      <c r="I217" s="641"/>
      <c r="J217" s="641"/>
      <c r="K217" s="633" t="s">
        <v>121</v>
      </c>
      <c r="L217" s="634">
        <f>'cto-patrimonio'!J11+'cto-patrimonio'!J15+'cto-patrimonio'!J17+'cto-patrimonio'!J19+'cto-patrimonio'!J22+'cto-patrimonio'!J24+'cto-patrimonio'!J26+'cto-patrimonio'!J28+'cto-patrimonio'!J30+'cto-patrimonio'!J32+'cto-patrimonio'!J34+'cto-patrimonio'!J21</f>
        <v>106954.57</v>
      </c>
      <c r="M217" s="633" t="s">
        <v>300</v>
      </c>
      <c r="N217" s="690" t="s">
        <v>122</v>
      </c>
      <c r="O217" s="969">
        <f>-L217</f>
        <v>-106954.57</v>
      </c>
      <c r="P217" s="969"/>
      <c r="Q217" s="339"/>
    </row>
    <row r="218" spans="1:17" ht="12" customHeight="1">
      <c r="A218" s="325" t="s">
        <v>123</v>
      </c>
      <c r="B218" s="305"/>
      <c r="C218" s="305"/>
      <c r="D218" s="305"/>
      <c r="E218" s="700"/>
      <c r="F218" s="641"/>
      <c r="G218" s="641"/>
      <c r="H218" s="641"/>
      <c r="I218" s="641"/>
      <c r="J218" s="641"/>
      <c r="K218" s="633" t="s">
        <v>124</v>
      </c>
      <c r="L218" s="634">
        <f>'altri dati finaz.e non'!E27</f>
        <v>0</v>
      </c>
      <c r="M218" s="633" t="s">
        <v>301</v>
      </c>
      <c r="N218" s="690" t="s">
        <v>291</v>
      </c>
      <c r="O218" s="970"/>
      <c r="P218" s="969"/>
      <c r="Q218" s="352"/>
    </row>
    <row r="219" spans="1:17" ht="12" customHeight="1" thickBot="1">
      <c r="A219" s="325" t="s">
        <v>125</v>
      </c>
      <c r="B219" s="305"/>
      <c r="C219" s="305"/>
      <c r="D219" s="305"/>
      <c r="E219" s="702"/>
      <c r="F219" s="691"/>
      <c r="G219" s="691"/>
      <c r="H219" s="691"/>
      <c r="I219" s="691"/>
      <c r="J219" s="759"/>
      <c r="K219" s="687" t="s">
        <v>126</v>
      </c>
      <c r="L219" s="692">
        <f>'bilancio entrata'!I111-'bilancio entrata'!I68-'bilancio entrata'!I70-'bilancio entrata'!I72-'bilancio entrata'!I74-'bilancio entrata'!I91+'cto-patrimonio'!J27+'cto-patrimonio'!J29+'cto-patrimonio'!J31+'cto-patrimonio'!J33+'cto-patrimonio'!J35+'cto-patrimonio'!M38</f>
        <v>179.05</v>
      </c>
      <c r="M219" s="760" t="s">
        <v>312</v>
      </c>
      <c r="N219" s="687"/>
      <c r="O219" s="967">
        <f>-L219</f>
        <v>-179.05</v>
      </c>
      <c r="P219" s="967"/>
      <c r="Q219" s="332"/>
    </row>
    <row r="220" spans="1:16" ht="12" customHeight="1" thickTop="1">
      <c r="A220"/>
      <c r="B220"/>
      <c r="C220"/>
      <c r="D220"/>
      <c r="O220" s="387"/>
      <c r="P220" s="387"/>
    </row>
    <row r="221" spans="1:17" ht="12" customHeight="1">
      <c r="A221" s="330" t="s">
        <v>127</v>
      </c>
      <c r="B221" s="305"/>
      <c r="C221" s="305"/>
      <c r="D221" s="305"/>
      <c r="E221" s="367"/>
      <c r="F221" s="367"/>
      <c r="G221" s="367"/>
      <c r="H221" s="367"/>
      <c r="I221" s="367"/>
      <c r="J221" s="367"/>
      <c r="K221" s="305"/>
      <c r="L221" s="367"/>
      <c r="M221" s="305"/>
      <c r="N221" s="305"/>
      <c r="O221" s="367"/>
      <c r="P221" s="367"/>
      <c r="Q221" s="305"/>
    </row>
    <row r="222" spans="1:23" ht="12.75">
      <c r="A222" s="828" t="s">
        <v>598</v>
      </c>
      <c r="B222" s="826"/>
      <c r="C222" s="826"/>
      <c r="D222" s="826"/>
      <c r="E222" s="848"/>
      <c r="F222" s="848"/>
      <c r="G222" s="848"/>
      <c r="H222" s="848"/>
      <c r="I222" s="848"/>
      <c r="J222" s="848"/>
      <c r="K222" s="826"/>
      <c r="L222" s="848"/>
      <c r="M222" s="826"/>
      <c r="N222" s="826"/>
      <c r="O222" s="848"/>
      <c r="P222" s="375"/>
      <c r="Q222" s="363"/>
      <c r="R222" s="305"/>
      <c r="S222" s="305"/>
      <c r="T222" s="305"/>
      <c r="U222" s="305"/>
      <c r="V222" s="305"/>
      <c r="W222" s="305"/>
    </row>
    <row r="223" spans="1:23" ht="12.75">
      <c r="A223" s="828" t="s">
        <v>128</v>
      </c>
      <c r="B223" s="826"/>
      <c r="C223" s="826"/>
      <c r="D223" s="826"/>
      <c r="E223" s="848"/>
      <c r="F223" s="848"/>
      <c r="G223" s="848"/>
      <c r="H223" s="848"/>
      <c r="I223" s="848"/>
      <c r="J223" s="848"/>
      <c r="K223" s="826"/>
      <c r="L223" s="848"/>
      <c r="M223" s="826"/>
      <c r="N223" s="826"/>
      <c r="O223" s="848"/>
      <c r="P223" s="375"/>
      <c r="Q223" s="363"/>
      <c r="R223" s="305"/>
      <c r="S223" s="305"/>
      <c r="T223" s="305"/>
      <c r="U223" s="305"/>
      <c r="V223" s="305"/>
      <c r="W223" s="305"/>
    </row>
    <row r="224" spans="1:23" ht="12.75">
      <c r="A224" s="828" t="s">
        <v>129</v>
      </c>
      <c r="B224" s="826"/>
      <c r="C224" s="826"/>
      <c r="D224" s="826"/>
      <c r="E224" s="848"/>
      <c r="F224" s="848"/>
      <c r="G224" s="848"/>
      <c r="H224" s="848"/>
      <c r="I224" s="848"/>
      <c r="J224" s="848"/>
      <c r="K224" s="826"/>
      <c r="L224" s="848"/>
      <c r="M224" s="826"/>
      <c r="N224" s="826"/>
      <c r="O224" s="848"/>
      <c r="P224" s="375"/>
      <c r="Q224" s="363"/>
      <c r="R224" s="305"/>
      <c r="S224" s="305"/>
      <c r="T224" s="305"/>
      <c r="U224" s="305"/>
      <c r="V224" s="305"/>
      <c r="W224" s="305"/>
    </row>
    <row r="225" spans="1:23" ht="12.75">
      <c r="A225" s="828" t="s">
        <v>130</v>
      </c>
      <c r="B225" s="826"/>
      <c r="C225" s="826"/>
      <c r="D225" s="826"/>
      <c r="E225" s="848"/>
      <c r="F225" s="848"/>
      <c r="G225" s="848"/>
      <c r="H225" s="848"/>
      <c r="I225" s="848"/>
      <c r="J225" s="848"/>
      <c r="K225" s="826"/>
      <c r="L225" s="848"/>
      <c r="M225" s="826"/>
      <c r="N225" s="826"/>
      <c r="O225" s="848"/>
      <c r="P225" s="375"/>
      <c r="Q225" s="363"/>
      <c r="R225" s="305"/>
      <c r="S225" s="305"/>
      <c r="T225" s="305"/>
      <c r="U225" s="305"/>
      <c r="V225" s="305"/>
      <c r="W225" s="305"/>
    </row>
    <row r="226" spans="1:23" ht="12.75">
      <c r="A226" s="828" t="s">
        <v>133</v>
      </c>
      <c r="B226" s="826"/>
      <c r="C226" s="826"/>
      <c r="D226" s="826"/>
      <c r="E226" s="848"/>
      <c r="F226" s="848"/>
      <c r="G226" s="848"/>
      <c r="H226" s="848"/>
      <c r="I226" s="848"/>
      <c r="J226" s="848"/>
      <c r="K226" s="826"/>
      <c r="L226" s="848"/>
      <c r="M226" s="826"/>
      <c r="N226" s="826"/>
      <c r="O226" s="848"/>
      <c r="P226" s="375"/>
      <c r="Q226" s="363"/>
      <c r="R226" s="305"/>
      <c r="S226" s="305"/>
      <c r="T226" s="305"/>
      <c r="U226" s="305"/>
      <c r="V226" s="305"/>
      <c r="W226" s="305"/>
    </row>
    <row r="227" spans="1:23" ht="12.75">
      <c r="A227" s="826" t="s">
        <v>134</v>
      </c>
      <c r="B227" s="826"/>
      <c r="C227" s="826"/>
      <c r="D227" s="826"/>
      <c r="E227" s="848"/>
      <c r="F227" s="848"/>
      <c r="G227" s="848"/>
      <c r="H227" s="848"/>
      <c r="I227" s="848"/>
      <c r="J227" s="848"/>
      <c r="K227" s="826"/>
      <c r="L227" s="848"/>
      <c r="M227" s="826"/>
      <c r="N227" s="826"/>
      <c r="O227" s="848"/>
      <c r="P227" s="375"/>
      <c r="Q227" s="363"/>
      <c r="R227" s="305"/>
      <c r="S227" s="305"/>
      <c r="T227" s="305"/>
      <c r="U227" s="305"/>
      <c r="V227" s="305"/>
      <c r="W227" s="305"/>
    </row>
    <row r="228" spans="1:23" ht="12.75">
      <c r="A228" s="828" t="s">
        <v>135</v>
      </c>
      <c r="B228" s="826"/>
      <c r="C228" s="826"/>
      <c r="D228" s="826"/>
      <c r="E228" s="848"/>
      <c r="F228" s="848"/>
      <c r="G228" s="848"/>
      <c r="H228" s="848"/>
      <c r="I228" s="848"/>
      <c r="J228" s="848"/>
      <c r="K228" s="826"/>
      <c r="L228" s="848"/>
      <c r="M228" s="826"/>
      <c r="N228" s="826"/>
      <c r="O228" s="848"/>
      <c r="P228" s="375"/>
      <c r="Q228" s="363"/>
      <c r="R228" s="305"/>
      <c r="S228" s="305"/>
      <c r="T228" s="305"/>
      <c r="U228" s="305"/>
      <c r="V228" s="305"/>
      <c r="W228" s="305"/>
    </row>
    <row r="229" spans="1:23" ht="12.75">
      <c r="A229" s="826" t="s">
        <v>136</v>
      </c>
      <c r="B229" s="826"/>
      <c r="C229" s="826"/>
      <c r="D229" s="826"/>
      <c r="E229" s="848"/>
      <c r="F229" s="848"/>
      <c r="G229" s="848"/>
      <c r="H229" s="848"/>
      <c r="I229" s="848"/>
      <c r="J229" s="848"/>
      <c r="K229" s="826"/>
      <c r="L229" s="848"/>
      <c r="M229" s="826"/>
      <c r="N229" s="826"/>
      <c r="O229" s="848"/>
      <c r="P229" s="375"/>
      <c r="Q229" s="363"/>
      <c r="R229" s="305"/>
      <c r="S229" s="305"/>
      <c r="T229" s="305"/>
      <c r="U229" s="305"/>
      <c r="V229" s="305"/>
      <c r="W229" s="305"/>
    </row>
    <row r="230" spans="1:23" ht="12.75">
      <c r="A230" s="826" t="s">
        <v>137</v>
      </c>
      <c r="B230" s="826"/>
      <c r="C230" s="826"/>
      <c r="D230" s="826"/>
      <c r="E230" s="848"/>
      <c r="F230" s="848"/>
      <c r="G230" s="848"/>
      <c r="H230" s="848"/>
      <c r="I230" s="848"/>
      <c r="J230" s="848"/>
      <c r="K230" s="826"/>
      <c r="L230" s="848"/>
      <c r="M230" s="826"/>
      <c r="N230" s="826"/>
      <c r="O230" s="848"/>
      <c r="P230" s="375"/>
      <c r="Q230" s="363"/>
      <c r="R230" s="305"/>
      <c r="S230" s="305"/>
      <c r="T230" s="305"/>
      <c r="U230" s="305"/>
      <c r="V230" s="305"/>
      <c r="W230" s="305"/>
    </row>
    <row r="231" spans="1:23" ht="12.75">
      <c r="A231" s="826" t="s">
        <v>138</v>
      </c>
      <c r="B231" s="826"/>
      <c r="C231" s="826"/>
      <c r="D231" s="826"/>
      <c r="E231" s="848"/>
      <c r="F231" s="848"/>
      <c r="G231" s="848"/>
      <c r="H231" s="848"/>
      <c r="I231" s="848"/>
      <c r="J231" s="848"/>
      <c r="K231" s="826"/>
      <c r="L231" s="848"/>
      <c r="M231" s="826"/>
      <c r="N231" s="826"/>
      <c r="O231" s="848"/>
      <c r="P231" s="375"/>
      <c r="Q231" s="363"/>
      <c r="R231" s="305"/>
      <c r="S231" s="305"/>
      <c r="T231" s="305"/>
      <c r="U231" s="305"/>
      <c r="V231" s="305"/>
      <c r="W231" s="305"/>
    </row>
    <row r="232" spans="1:23" ht="12.75">
      <c r="A232" s="828" t="s">
        <v>139</v>
      </c>
      <c r="B232" s="826"/>
      <c r="C232" s="826"/>
      <c r="D232" s="826"/>
      <c r="E232" s="848"/>
      <c r="F232" s="848"/>
      <c r="G232" s="848"/>
      <c r="H232" s="848"/>
      <c r="I232" s="848"/>
      <c r="J232" s="848"/>
      <c r="K232" s="826"/>
      <c r="L232" s="848"/>
      <c r="M232" s="826"/>
      <c r="N232" s="826"/>
      <c r="O232" s="848"/>
      <c r="P232" s="375"/>
      <c r="Q232" s="363"/>
      <c r="R232" s="305"/>
      <c r="S232" s="305"/>
      <c r="T232" s="305"/>
      <c r="U232" s="305"/>
      <c r="V232" s="305"/>
      <c r="W232" s="305"/>
    </row>
    <row r="233" spans="1:23" ht="12.75">
      <c r="A233" s="826" t="s">
        <v>177</v>
      </c>
      <c r="B233" s="826"/>
      <c r="C233" s="826"/>
      <c r="D233" s="826"/>
      <c r="E233" s="848"/>
      <c r="F233" s="848"/>
      <c r="G233" s="848"/>
      <c r="H233" s="848"/>
      <c r="I233" s="848"/>
      <c r="J233" s="848"/>
      <c r="K233" s="826"/>
      <c r="L233" s="848"/>
      <c r="M233" s="826"/>
      <c r="N233" s="826"/>
      <c r="O233" s="848"/>
      <c r="P233" s="375"/>
      <c r="Q233" s="363"/>
      <c r="R233" s="305"/>
      <c r="S233" s="305"/>
      <c r="T233" s="305"/>
      <c r="U233" s="305"/>
      <c r="V233" s="305"/>
      <c r="W233" s="305"/>
    </row>
    <row r="234" spans="1:23" ht="12.75">
      <c r="A234" s="826" t="s">
        <v>178</v>
      </c>
      <c r="B234" s="826"/>
      <c r="C234" s="826"/>
      <c r="D234" s="826"/>
      <c r="E234" s="848"/>
      <c r="F234" s="848"/>
      <c r="G234" s="848"/>
      <c r="H234" s="848"/>
      <c r="I234" s="848"/>
      <c r="J234" s="848"/>
      <c r="K234" s="826"/>
      <c r="L234" s="848"/>
      <c r="M234" s="826"/>
      <c r="N234" s="826"/>
      <c r="O234" s="848"/>
      <c r="P234" s="375"/>
      <c r="Q234" s="363"/>
      <c r="R234" s="305"/>
      <c r="S234" s="305"/>
      <c r="T234" s="305"/>
      <c r="U234" s="305"/>
      <c r="V234" s="305"/>
      <c r="W234" s="305"/>
    </row>
    <row r="235" spans="1:23" ht="11.25" customHeight="1">
      <c r="A235" s="826"/>
      <c r="B235" s="826"/>
      <c r="C235" s="826"/>
      <c r="D235" s="826"/>
      <c r="E235" s="848"/>
      <c r="F235" s="848"/>
      <c r="G235" s="848"/>
      <c r="H235" s="848"/>
      <c r="I235" s="848"/>
      <c r="J235" s="848"/>
      <c r="K235" s="826"/>
      <c r="L235" s="848"/>
      <c r="M235" s="826"/>
      <c r="N235" s="826"/>
      <c r="O235" s="848"/>
      <c r="P235" s="375"/>
      <c r="Q235" s="363"/>
      <c r="R235" s="305"/>
      <c r="S235" s="305"/>
      <c r="T235" s="305"/>
      <c r="U235" s="305"/>
      <c r="V235" s="305"/>
      <c r="W235" s="305"/>
    </row>
    <row r="236" spans="1:23" ht="12" customHeight="1">
      <c r="A236" s="305"/>
      <c r="B236" s="826"/>
      <c r="C236" s="826"/>
      <c r="D236" s="826"/>
      <c r="E236" s="848" t="s">
        <v>552</v>
      </c>
      <c r="F236" s="849"/>
      <c r="G236" s="848"/>
      <c r="H236" s="848"/>
      <c r="I236" s="848"/>
      <c r="J236" s="848"/>
      <c r="K236" s="826"/>
      <c r="L236" s="848"/>
      <c r="M236" s="826"/>
      <c r="N236" s="305"/>
      <c r="O236" s="367"/>
      <c r="P236" s="367"/>
      <c r="Q236" s="305"/>
      <c r="R236" s="305"/>
      <c r="S236" s="305"/>
      <c r="T236" s="305"/>
      <c r="U236" s="305"/>
      <c r="V236" s="305"/>
      <c r="W236" s="305"/>
    </row>
    <row r="237" spans="1:23" ht="12" customHeight="1">
      <c r="A237" s="305"/>
      <c r="B237" s="826"/>
      <c r="C237" s="850" t="s">
        <v>553</v>
      </c>
      <c r="D237" s="826"/>
      <c r="E237" s="848"/>
      <c r="F237" s="849"/>
      <c r="G237" s="848"/>
      <c r="H237" s="848"/>
      <c r="I237" s="848"/>
      <c r="J237" s="848"/>
      <c r="K237" s="826"/>
      <c r="L237" s="848"/>
      <c r="M237" s="826"/>
      <c r="N237" s="305"/>
      <c r="O237" s="367"/>
      <c r="P237" s="367"/>
      <c r="Q237" s="305"/>
      <c r="R237" s="305"/>
      <c r="S237" s="305"/>
      <c r="T237" s="305"/>
      <c r="U237" s="305"/>
      <c r="V237" s="305"/>
      <c r="W237" s="305"/>
    </row>
    <row r="238" spans="1:23" ht="12.75" customHeight="1">
      <c r="A238" s="305"/>
      <c r="B238" s="826"/>
      <c r="C238" s="850" t="s">
        <v>179</v>
      </c>
      <c r="D238" s="860" t="s">
        <v>599</v>
      </c>
      <c r="E238" s="856"/>
      <c r="F238" s="219"/>
      <c r="G238" s="219"/>
      <c r="H238" s="857"/>
      <c r="I238" s="219"/>
      <c r="J238" s="219"/>
      <c r="K238" s="180"/>
      <c r="L238" s="219"/>
      <c r="M238" s="858"/>
      <c r="N238" s="178"/>
      <c r="O238" s="859"/>
      <c r="P238" s="367"/>
      <c r="Q238" s="305"/>
      <c r="R238" s="305"/>
      <c r="S238" s="305"/>
      <c r="T238" s="305"/>
      <c r="U238" s="305"/>
      <c r="V238" s="305"/>
      <c r="W238" s="305"/>
    </row>
    <row r="239" spans="1:23" ht="12.75" customHeight="1">
      <c r="A239" s="305"/>
      <c r="B239" s="826"/>
      <c r="C239" s="826"/>
      <c r="D239" s="826"/>
      <c r="E239" s="856"/>
      <c r="F239" s="219"/>
      <c r="G239" s="219"/>
      <c r="H239" s="857"/>
      <c r="I239" s="219"/>
      <c r="J239" s="219"/>
      <c r="K239" s="180"/>
      <c r="L239" s="219"/>
      <c r="M239" s="858"/>
      <c r="N239" s="178"/>
      <c r="O239" s="859"/>
      <c r="P239" s="367"/>
      <c r="Q239" s="305"/>
      <c r="R239" s="305"/>
      <c r="S239" s="305"/>
      <c r="T239" s="305"/>
      <c r="U239" s="305"/>
      <c r="V239" s="305"/>
      <c r="W239" s="305"/>
    </row>
    <row r="240" spans="1:23" ht="12.75" customHeight="1">
      <c r="A240" s="305"/>
      <c r="B240" s="826"/>
      <c r="C240" s="826"/>
      <c r="D240" s="826"/>
      <c r="E240" s="851"/>
      <c r="F240" s="852"/>
      <c r="G240" s="851"/>
      <c r="H240" s="849"/>
      <c r="I240" s="848"/>
      <c r="J240" s="848"/>
      <c r="K240" s="827"/>
      <c r="L240" s="848"/>
      <c r="M240" s="826"/>
      <c r="O240" s="387"/>
      <c r="P240" s="367"/>
      <c r="Q240" s="305"/>
      <c r="R240" s="305"/>
      <c r="S240" s="305"/>
      <c r="T240" s="305"/>
      <c r="U240" s="305"/>
      <c r="V240" s="305"/>
      <c r="W240" s="305"/>
    </row>
    <row r="241" spans="1:23" ht="12.75" customHeight="1">
      <c r="A241" s="305"/>
      <c r="B241" s="305"/>
      <c r="C241" s="305"/>
      <c r="D241" s="305"/>
      <c r="E241" s="367"/>
      <c r="F241" s="367"/>
      <c r="G241" s="367"/>
      <c r="H241" s="367"/>
      <c r="I241" s="367"/>
      <c r="J241" s="367"/>
      <c r="K241" s="305"/>
      <c r="L241" s="367"/>
      <c r="M241" s="305"/>
      <c r="N241" s="305"/>
      <c r="O241" s="367"/>
      <c r="P241" s="367"/>
      <c r="Q241" s="305"/>
      <c r="R241" s="305"/>
      <c r="S241" s="305"/>
      <c r="T241" s="305"/>
      <c r="U241" s="305"/>
      <c r="V241" s="305"/>
      <c r="W241" s="305"/>
    </row>
    <row r="242" spans="1:23" ht="12.75" customHeight="1">
      <c r="A242" s="305"/>
      <c r="B242" s="305"/>
      <c r="C242" s="305"/>
      <c r="D242" s="305"/>
      <c r="E242" s="367"/>
      <c r="F242" s="367"/>
      <c r="G242" s="367"/>
      <c r="H242" s="367"/>
      <c r="I242" s="367"/>
      <c r="J242" s="367"/>
      <c r="K242" s="305"/>
      <c r="L242" s="367"/>
      <c r="M242" s="305"/>
      <c r="N242" s="305"/>
      <c r="O242" s="367"/>
      <c r="P242" s="367"/>
      <c r="Q242" s="305"/>
      <c r="R242" s="305"/>
      <c r="S242" s="305"/>
      <c r="T242" s="305"/>
      <c r="U242" s="305"/>
      <c r="V242" s="305"/>
      <c r="W242" s="305"/>
    </row>
    <row r="243" spans="1:23" ht="12.75" customHeight="1">
      <c r="A243" s="305"/>
      <c r="B243" s="305"/>
      <c r="C243" s="305"/>
      <c r="D243" s="305"/>
      <c r="E243" s="367"/>
      <c r="F243" s="367"/>
      <c r="G243" s="367"/>
      <c r="H243" s="367"/>
      <c r="I243" s="367"/>
      <c r="J243" s="367"/>
      <c r="K243" s="305"/>
      <c r="L243" s="367"/>
      <c r="M243" s="305"/>
      <c r="N243" s="305"/>
      <c r="O243" s="367"/>
      <c r="P243" s="367"/>
      <c r="Q243" s="305"/>
      <c r="R243" s="305"/>
      <c r="S243" s="305"/>
      <c r="T243" s="305"/>
      <c r="U243" s="305"/>
      <c r="V243" s="305"/>
      <c r="W243" s="305"/>
    </row>
    <row r="244" spans="1:23" ht="12.75" customHeight="1">
      <c r="A244" s="305"/>
      <c r="B244" s="305"/>
      <c r="C244" s="305"/>
      <c r="D244" s="305"/>
      <c r="E244" s="367"/>
      <c r="F244" s="367"/>
      <c r="G244" s="367"/>
      <c r="H244" s="367"/>
      <c r="I244" s="367"/>
      <c r="J244" s="367"/>
      <c r="K244" s="305"/>
      <c r="L244" s="367"/>
      <c r="M244" s="305"/>
      <c r="N244" s="305"/>
      <c r="O244" s="367"/>
      <c r="P244" s="367"/>
      <c r="Q244" s="305"/>
      <c r="R244" s="305"/>
      <c r="S244" s="305"/>
      <c r="T244" s="305"/>
      <c r="U244" s="305"/>
      <c r="V244" s="305"/>
      <c r="W244" s="305"/>
    </row>
    <row r="245" spans="1:23" ht="12.75" customHeight="1">
      <c r="A245" s="305"/>
      <c r="B245" s="305"/>
      <c r="C245" s="305"/>
      <c r="D245" s="305"/>
      <c r="E245" s="367"/>
      <c r="F245" s="367"/>
      <c r="G245" s="367"/>
      <c r="H245" s="367"/>
      <c r="I245" s="367"/>
      <c r="J245" s="367"/>
      <c r="K245" s="305"/>
      <c r="L245" s="367"/>
      <c r="M245" s="305"/>
      <c r="N245" s="305"/>
      <c r="O245" s="367"/>
      <c r="P245" s="367"/>
      <c r="Q245" s="305"/>
      <c r="R245" s="305"/>
      <c r="S245" s="305"/>
      <c r="T245" s="305"/>
      <c r="U245" s="305"/>
      <c r="V245" s="305"/>
      <c r="W245" s="305"/>
    </row>
    <row r="246" spans="1:23" ht="12.75" customHeight="1">
      <c r="A246" s="305"/>
      <c r="B246" s="305"/>
      <c r="C246" s="305"/>
      <c r="D246" s="305"/>
      <c r="E246" s="367"/>
      <c r="F246" s="367"/>
      <c r="G246" s="367"/>
      <c r="H246" s="367"/>
      <c r="I246" s="367"/>
      <c r="J246" s="367"/>
      <c r="K246" s="305"/>
      <c r="L246" s="367"/>
      <c r="M246" s="305"/>
      <c r="N246" s="305"/>
      <c r="O246" s="367"/>
      <c r="P246" s="367"/>
      <c r="Q246" s="305"/>
      <c r="R246" s="305"/>
      <c r="S246" s="305"/>
      <c r="T246" s="305"/>
      <c r="U246" s="305"/>
      <c r="V246" s="305"/>
      <c r="W246" s="305"/>
    </row>
    <row r="247" spans="1:23" ht="12.75" customHeight="1">
      <c r="A247" s="305"/>
      <c r="B247" s="305"/>
      <c r="C247" s="305"/>
      <c r="D247" s="305"/>
      <c r="E247" s="367"/>
      <c r="F247" s="367"/>
      <c r="G247" s="367"/>
      <c r="H247" s="367"/>
      <c r="I247" s="367"/>
      <c r="J247" s="367"/>
      <c r="K247" s="305"/>
      <c r="L247" s="367"/>
      <c r="M247" s="305"/>
      <c r="N247" s="305"/>
      <c r="O247" s="367"/>
      <c r="P247" s="367"/>
      <c r="Q247" s="305"/>
      <c r="R247" s="305"/>
      <c r="S247" s="305"/>
      <c r="T247" s="305"/>
      <c r="U247" s="305"/>
      <c r="V247" s="305"/>
      <c r="W247" s="305"/>
    </row>
    <row r="248" spans="1:23" ht="12.75" customHeight="1">
      <c r="A248" s="305"/>
      <c r="B248" s="305"/>
      <c r="C248" s="305"/>
      <c r="D248" s="305"/>
      <c r="E248" s="367"/>
      <c r="F248" s="367"/>
      <c r="G248" s="367"/>
      <c r="H248" s="367"/>
      <c r="I248" s="367"/>
      <c r="J248" s="367"/>
      <c r="K248" s="305"/>
      <c r="L248" s="367"/>
      <c r="M248" s="305"/>
      <c r="N248" s="305"/>
      <c r="O248" s="367"/>
      <c r="P248" s="367"/>
      <c r="Q248" s="305"/>
      <c r="R248" s="305"/>
      <c r="S248" s="305"/>
      <c r="T248" s="305"/>
      <c r="U248" s="305"/>
      <c r="V248" s="305"/>
      <c r="W248" s="305"/>
    </row>
    <row r="249" spans="1:23" ht="12.75" customHeight="1">
      <c r="A249" s="305"/>
      <c r="B249" s="305"/>
      <c r="C249" s="305"/>
      <c r="D249" s="305"/>
      <c r="E249" s="367"/>
      <c r="F249" s="367"/>
      <c r="G249" s="367"/>
      <c r="H249" s="367"/>
      <c r="I249" s="367"/>
      <c r="J249" s="367"/>
      <c r="K249" s="305"/>
      <c r="L249" s="367"/>
      <c r="M249" s="305"/>
      <c r="N249" s="305"/>
      <c r="O249" s="367"/>
      <c r="P249" s="367"/>
      <c r="Q249" s="305"/>
      <c r="R249" s="305"/>
      <c r="S249" s="305"/>
      <c r="T249" s="305"/>
      <c r="U249" s="305"/>
      <c r="V249" s="305"/>
      <c r="W249" s="305"/>
    </row>
    <row r="250" spans="1:23" ht="12.75" customHeight="1">
      <c r="A250" s="305"/>
      <c r="B250" s="305"/>
      <c r="C250" s="305"/>
      <c r="D250" s="305"/>
      <c r="E250" s="367"/>
      <c r="F250" s="367"/>
      <c r="G250" s="367"/>
      <c r="H250" s="367"/>
      <c r="I250" s="367"/>
      <c r="J250" s="367"/>
      <c r="K250" s="305"/>
      <c r="L250" s="367"/>
      <c r="M250" s="305"/>
      <c r="N250" s="305"/>
      <c r="O250" s="367"/>
      <c r="P250" s="367"/>
      <c r="Q250" s="305"/>
      <c r="R250" s="305"/>
      <c r="S250" s="305"/>
      <c r="T250" s="305"/>
      <c r="U250" s="305"/>
      <c r="V250" s="305"/>
      <c r="W250" s="305"/>
    </row>
    <row r="251" spans="1:23" ht="12.75" customHeight="1">
      <c r="A251" s="305"/>
      <c r="B251" s="305"/>
      <c r="C251" s="305"/>
      <c r="D251" s="305"/>
      <c r="E251" s="367"/>
      <c r="F251" s="367"/>
      <c r="G251" s="367"/>
      <c r="H251" s="367"/>
      <c r="I251" s="367"/>
      <c r="J251" s="367"/>
      <c r="K251" s="305"/>
      <c r="L251" s="367"/>
      <c r="M251" s="305"/>
      <c r="N251" s="305"/>
      <c r="O251" s="367"/>
      <c r="P251" s="367"/>
      <c r="Q251" s="305"/>
      <c r="R251" s="305"/>
      <c r="S251" s="305"/>
      <c r="T251" s="305"/>
      <c r="U251" s="305"/>
      <c r="V251" s="305"/>
      <c r="W251" s="305"/>
    </row>
    <row r="252" spans="1:17" ht="12.75" customHeight="1">
      <c r="A252" s="305"/>
      <c r="B252" s="305"/>
      <c r="C252" s="305"/>
      <c r="D252" s="305"/>
      <c r="E252" s="367"/>
      <c r="F252" s="367"/>
      <c r="G252" s="367"/>
      <c r="H252" s="367"/>
      <c r="I252" s="367"/>
      <c r="J252" s="367"/>
      <c r="K252" s="305"/>
      <c r="L252" s="367"/>
      <c r="M252" s="305"/>
      <c r="N252" s="305"/>
      <c r="O252" s="367"/>
      <c r="P252" s="367"/>
      <c r="Q252" s="305"/>
    </row>
    <row r="253" spans="1:17" ht="12.75" customHeight="1">
      <c r="A253" s="305"/>
      <c r="B253" s="305"/>
      <c r="C253" s="305"/>
      <c r="D253" s="305"/>
      <c r="E253" s="367"/>
      <c r="F253" s="367"/>
      <c r="G253" s="367"/>
      <c r="H253" s="367"/>
      <c r="I253" s="367"/>
      <c r="J253" s="367"/>
      <c r="K253" s="305"/>
      <c r="L253" s="367"/>
      <c r="M253" s="305"/>
      <c r="N253" s="305"/>
      <c r="O253" s="367"/>
      <c r="P253" s="367"/>
      <c r="Q253" s="305"/>
    </row>
    <row r="254" spans="1:17" ht="12.75" customHeight="1">
      <c r="A254" s="305"/>
      <c r="B254" s="305"/>
      <c r="C254" s="305"/>
      <c r="D254" s="305"/>
      <c r="E254" s="367"/>
      <c r="F254" s="367"/>
      <c r="G254" s="367"/>
      <c r="H254" s="367"/>
      <c r="I254" s="367"/>
      <c r="J254" s="367"/>
      <c r="K254" s="305"/>
      <c r="L254" s="367"/>
      <c r="M254" s="305"/>
      <c r="N254" s="305"/>
      <c r="O254" s="367"/>
      <c r="P254" s="367"/>
      <c r="Q254" s="305"/>
    </row>
    <row r="255" spans="1:17" ht="12.75" customHeight="1">
      <c r="A255" s="305"/>
      <c r="B255" s="305"/>
      <c r="C255" s="305"/>
      <c r="D255" s="305"/>
      <c r="E255" s="367"/>
      <c r="F255" s="367"/>
      <c r="G255" s="367"/>
      <c r="H255" s="367"/>
      <c r="I255" s="367"/>
      <c r="J255" s="367"/>
      <c r="K255" s="305"/>
      <c r="L255" s="367"/>
      <c r="M255" s="305"/>
      <c r="N255" s="305"/>
      <c r="O255" s="367"/>
      <c r="P255" s="367"/>
      <c r="Q255" s="305"/>
    </row>
    <row r="256" spans="1:17" ht="12.75" customHeight="1">
      <c r="A256" s="305"/>
      <c r="B256" s="305"/>
      <c r="C256" s="305"/>
      <c r="D256" s="305"/>
      <c r="E256" s="367"/>
      <c r="F256" s="367"/>
      <c r="G256" s="367"/>
      <c r="H256" s="367"/>
      <c r="I256" s="367"/>
      <c r="J256" s="367"/>
      <c r="K256" s="305"/>
      <c r="L256" s="367"/>
      <c r="M256" s="305"/>
      <c r="N256" s="305"/>
      <c r="O256" s="367"/>
      <c r="P256" s="367"/>
      <c r="Q256" s="305"/>
    </row>
    <row r="257" spans="1:17" ht="12.75" customHeight="1">
      <c r="A257" s="305"/>
      <c r="B257" s="305"/>
      <c r="C257" s="305"/>
      <c r="D257" s="305"/>
      <c r="E257" s="367"/>
      <c r="F257" s="367"/>
      <c r="G257" s="367"/>
      <c r="H257" s="367"/>
      <c r="I257" s="367"/>
      <c r="J257" s="367"/>
      <c r="K257" s="305"/>
      <c r="L257" s="367"/>
      <c r="M257" s="305"/>
      <c r="N257" s="305"/>
      <c r="O257" s="367"/>
      <c r="P257" s="367"/>
      <c r="Q257" s="305"/>
    </row>
    <row r="258" spans="1:17" ht="12.75" customHeight="1">
      <c r="A258" s="305"/>
      <c r="B258" s="305"/>
      <c r="C258" s="305"/>
      <c r="D258" s="305"/>
      <c r="E258" s="367"/>
      <c r="F258" s="367"/>
      <c r="G258" s="367"/>
      <c r="H258" s="367"/>
      <c r="I258" s="367"/>
      <c r="J258" s="367"/>
      <c r="K258" s="305"/>
      <c r="L258" s="367"/>
      <c r="M258" s="305"/>
      <c r="N258" s="305"/>
      <c r="O258" s="367"/>
      <c r="P258" s="367"/>
      <c r="Q258" s="305"/>
    </row>
    <row r="259" spans="1:17" ht="12.75" customHeight="1">
      <c r="A259" s="305"/>
      <c r="B259" s="305"/>
      <c r="C259" s="305"/>
      <c r="D259" s="305"/>
      <c r="E259" s="367"/>
      <c r="F259" s="367"/>
      <c r="G259" s="367"/>
      <c r="H259" s="367"/>
      <c r="I259" s="367"/>
      <c r="J259" s="367"/>
      <c r="K259" s="305"/>
      <c r="L259" s="367"/>
      <c r="M259" s="305"/>
      <c r="N259" s="305"/>
      <c r="O259" s="367"/>
      <c r="P259" s="367"/>
      <c r="Q259" s="305"/>
    </row>
    <row r="260" spans="1:17" ht="12.75" customHeight="1">
      <c r="A260" s="305"/>
      <c r="B260" s="305"/>
      <c r="C260" s="305"/>
      <c r="D260" s="305"/>
      <c r="E260" s="367"/>
      <c r="F260" s="367"/>
      <c r="G260" s="367"/>
      <c r="H260" s="367"/>
      <c r="I260" s="367"/>
      <c r="J260" s="367"/>
      <c r="K260" s="305"/>
      <c r="L260" s="367"/>
      <c r="M260" s="305"/>
      <c r="N260" s="305"/>
      <c r="O260" s="367"/>
      <c r="P260" s="367"/>
      <c r="Q260" s="305"/>
    </row>
    <row r="261" spans="1:17" ht="12.75" customHeight="1">
      <c r="A261" s="305"/>
      <c r="B261" s="305"/>
      <c r="C261" s="305"/>
      <c r="D261" s="305"/>
      <c r="E261" s="367"/>
      <c r="F261" s="367"/>
      <c r="G261" s="367"/>
      <c r="H261" s="367"/>
      <c r="I261" s="367"/>
      <c r="J261" s="367"/>
      <c r="K261" s="305"/>
      <c r="L261" s="367"/>
      <c r="M261" s="305"/>
      <c r="N261" s="305"/>
      <c r="O261" s="367"/>
      <c r="P261" s="367"/>
      <c r="Q261" s="305"/>
    </row>
    <row r="262" spans="1:17" ht="12.75" customHeight="1">
      <c r="A262" s="305"/>
      <c r="B262" s="305"/>
      <c r="C262" s="305"/>
      <c r="D262" s="305"/>
      <c r="E262" s="367"/>
      <c r="F262" s="367"/>
      <c r="G262" s="367"/>
      <c r="H262" s="367"/>
      <c r="I262" s="367"/>
      <c r="J262" s="367"/>
      <c r="K262" s="305"/>
      <c r="L262" s="367"/>
      <c r="M262" s="305"/>
      <c r="N262" s="305"/>
      <c r="O262" s="367"/>
      <c r="P262" s="367"/>
      <c r="Q262" s="305"/>
    </row>
    <row r="263" spans="1:17" ht="12.75" customHeight="1">
      <c r="A263" s="305"/>
      <c r="B263" s="305"/>
      <c r="C263" s="305"/>
      <c r="D263" s="305"/>
      <c r="E263" s="367"/>
      <c r="F263" s="367"/>
      <c r="G263" s="367"/>
      <c r="H263" s="367"/>
      <c r="I263" s="367"/>
      <c r="J263" s="367"/>
      <c r="K263" s="305"/>
      <c r="L263" s="367"/>
      <c r="M263" s="305"/>
      <c r="N263" s="305"/>
      <c r="O263" s="367"/>
      <c r="P263" s="367"/>
      <c r="Q263" s="305"/>
    </row>
    <row r="264" spans="1:17" ht="12.75">
      <c r="A264" s="305"/>
      <c r="B264" s="305"/>
      <c r="C264" s="305"/>
      <c r="D264" s="306"/>
      <c r="E264" s="367"/>
      <c r="F264" s="367"/>
      <c r="G264" s="367"/>
      <c r="H264" s="367"/>
      <c r="I264" s="367"/>
      <c r="J264" s="367"/>
      <c r="K264" s="305"/>
      <c r="L264" s="367"/>
      <c r="M264" s="305"/>
      <c r="N264" s="305"/>
      <c r="O264" s="367"/>
      <c r="P264" s="367"/>
      <c r="Q264" s="305"/>
    </row>
    <row r="265" spans="1:17" ht="12.75">
      <c r="A265" s="305"/>
      <c r="B265" s="305"/>
      <c r="C265" s="305"/>
      <c r="D265" s="306"/>
      <c r="E265" s="367"/>
      <c r="F265" s="367"/>
      <c r="G265" s="367"/>
      <c r="H265" s="367"/>
      <c r="I265" s="367"/>
      <c r="J265" s="367"/>
      <c r="K265" s="305"/>
      <c r="L265" s="367"/>
      <c r="M265" s="305"/>
      <c r="N265" s="305"/>
      <c r="O265" s="367"/>
      <c r="P265" s="367"/>
      <c r="Q265" s="305"/>
    </row>
    <row r="266" spans="1:17" ht="12.75">
      <c r="A266" s="305"/>
      <c r="B266" s="305"/>
      <c r="C266" s="305"/>
      <c r="D266" s="306"/>
      <c r="E266" s="367"/>
      <c r="F266" s="367"/>
      <c r="G266" s="367"/>
      <c r="H266" s="367"/>
      <c r="I266" s="367"/>
      <c r="J266" s="367"/>
      <c r="K266" s="305"/>
      <c r="L266" s="367"/>
      <c r="M266" s="305"/>
      <c r="N266" s="305"/>
      <c r="O266" s="367"/>
      <c r="P266" s="367"/>
      <c r="Q266" s="305"/>
    </row>
    <row r="267" spans="1:17" ht="12.75">
      <c r="A267" s="305"/>
      <c r="B267" s="305"/>
      <c r="C267" s="305"/>
      <c r="D267" s="306"/>
      <c r="E267" s="367"/>
      <c r="F267" s="367"/>
      <c r="G267" s="367"/>
      <c r="H267" s="367"/>
      <c r="I267" s="367"/>
      <c r="J267" s="367"/>
      <c r="K267" s="305"/>
      <c r="L267" s="367"/>
      <c r="M267" s="305"/>
      <c r="N267" s="305"/>
      <c r="O267" s="367"/>
      <c r="P267" s="367"/>
      <c r="Q267" s="305"/>
    </row>
    <row r="268" spans="1:17" ht="12.75">
      <c r="A268" s="305"/>
      <c r="B268" s="305"/>
      <c r="C268" s="305"/>
      <c r="D268" s="306"/>
      <c r="E268" s="367"/>
      <c r="F268" s="367"/>
      <c r="G268" s="367"/>
      <c r="H268" s="367"/>
      <c r="I268" s="367"/>
      <c r="J268" s="367"/>
      <c r="K268" s="305"/>
      <c r="L268" s="367"/>
      <c r="M268" s="305"/>
      <c r="N268" s="305"/>
      <c r="O268" s="367"/>
      <c r="P268" s="367"/>
      <c r="Q268" s="305"/>
    </row>
    <row r="269" spans="1:17" ht="12.75">
      <c r="A269" s="305"/>
      <c r="B269" s="305"/>
      <c r="C269" s="305"/>
      <c r="D269" s="306"/>
      <c r="E269" s="367"/>
      <c r="F269" s="367"/>
      <c r="G269" s="367"/>
      <c r="H269" s="367"/>
      <c r="I269" s="367"/>
      <c r="J269" s="367"/>
      <c r="K269" s="305"/>
      <c r="L269" s="367"/>
      <c r="M269" s="305"/>
      <c r="N269" s="305"/>
      <c r="O269" s="367"/>
      <c r="P269" s="367"/>
      <c r="Q269" s="305"/>
    </row>
    <row r="270" spans="1:17" ht="12.75">
      <c r="A270" s="305"/>
      <c r="B270" s="305"/>
      <c r="C270" s="305"/>
      <c r="D270" s="306"/>
      <c r="E270" s="367"/>
      <c r="F270" s="367"/>
      <c r="G270" s="367"/>
      <c r="H270" s="367"/>
      <c r="I270" s="367"/>
      <c r="J270" s="367"/>
      <c r="K270" s="305"/>
      <c r="L270" s="367"/>
      <c r="M270" s="305"/>
      <c r="N270" s="305"/>
      <c r="O270" s="367"/>
      <c r="P270" s="367"/>
      <c r="Q270" s="305"/>
    </row>
    <row r="271" spans="1:17" ht="12.75">
      <c r="A271" s="305"/>
      <c r="B271" s="305"/>
      <c r="C271" s="305"/>
      <c r="D271" s="306"/>
      <c r="E271" s="367"/>
      <c r="F271" s="367"/>
      <c r="G271" s="367"/>
      <c r="H271" s="367"/>
      <c r="I271" s="367"/>
      <c r="J271" s="367"/>
      <c r="K271" s="305"/>
      <c r="L271" s="367"/>
      <c r="M271" s="305"/>
      <c r="N271" s="305"/>
      <c r="O271" s="367"/>
      <c r="P271" s="367"/>
      <c r="Q271" s="305"/>
    </row>
    <row r="272" spans="1:17" ht="12.75">
      <c r="A272" s="305"/>
      <c r="B272" s="305"/>
      <c r="C272" s="305"/>
      <c r="D272" s="306"/>
      <c r="E272" s="367"/>
      <c r="F272" s="367"/>
      <c r="G272" s="367"/>
      <c r="H272" s="367"/>
      <c r="I272" s="367"/>
      <c r="J272" s="367"/>
      <c r="K272" s="305"/>
      <c r="L272" s="367"/>
      <c r="M272" s="305"/>
      <c r="N272" s="305"/>
      <c r="O272" s="367"/>
      <c r="P272" s="367"/>
      <c r="Q272" s="305"/>
    </row>
    <row r="273" spans="1:17" ht="12.75">
      <c r="A273" s="305"/>
      <c r="B273" s="305"/>
      <c r="C273" s="305"/>
      <c r="D273" s="306"/>
      <c r="E273" s="367"/>
      <c r="F273" s="367"/>
      <c r="G273" s="367"/>
      <c r="H273" s="367"/>
      <c r="I273" s="367"/>
      <c r="J273" s="367"/>
      <c r="K273" s="305"/>
      <c r="L273" s="367"/>
      <c r="M273" s="305"/>
      <c r="N273" s="305"/>
      <c r="O273" s="367"/>
      <c r="P273" s="367"/>
      <c r="Q273" s="305"/>
    </row>
    <row r="274" spans="1:17" ht="12.75">
      <c r="A274" s="305"/>
      <c r="B274" s="305"/>
      <c r="C274" s="305"/>
      <c r="D274" s="306"/>
      <c r="E274" s="367"/>
      <c r="F274" s="367"/>
      <c r="G274" s="367"/>
      <c r="H274" s="367"/>
      <c r="I274" s="367"/>
      <c r="J274" s="367"/>
      <c r="K274" s="305"/>
      <c r="L274" s="367"/>
      <c r="M274" s="305"/>
      <c r="N274" s="305"/>
      <c r="O274" s="367"/>
      <c r="P274" s="367"/>
      <c r="Q274" s="305"/>
    </row>
    <row r="275" spans="1:17" ht="12.75">
      <c r="A275" s="305"/>
      <c r="B275" s="305"/>
      <c r="C275" s="305"/>
      <c r="D275" s="306"/>
      <c r="E275" s="367"/>
      <c r="F275" s="367"/>
      <c r="G275" s="367"/>
      <c r="H275" s="367"/>
      <c r="I275" s="367"/>
      <c r="J275" s="367"/>
      <c r="K275" s="305"/>
      <c r="L275" s="367"/>
      <c r="M275" s="305"/>
      <c r="N275" s="305"/>
      <c r="O275" s="367"/>
      <c r="P275" s="367"/>
      <c r="Q275" s="305"/>
    </row>
    <row r="276" spans="1:17" ht="12.75">
      <c r="A276" s="305"/>
      <c r="B276" s="305"/>
      <c r="C276" s="305"/>
      <c r="D276" s="306"/>
      <c r="E276" s="367"/>
      <c r="F276" s="367"/>
      <c r="G276" s="367"/>
      <c r="H276" s="367"/>
      <c r="I276" s="367"/>
      <c r="J276" s="367"/>
      <c r="K276" s="305"/>
      <c r="L276" s="367"/>
      <c r="M276" s="305"/>
      <c r="N276" s="305"/>
      <c r="O276" s="367"/>
      <c r="P276" s="367"/>
      <c r="Q276" s="305"/>
    </row>
    <row r="277" spans="1:17" ht="12.75">
      <c r="A277" s="305"/>
      <c r="B277" s="305"/>
      <c r="C277" s="305"/>
      <c r="D277" s="306"/>
      <c r="E277" s="367"/>
      <c r="F277" s="367"/>
      <c r="G277" s="367"/>
      <c r="H277" s="367"/>
      <c r="I277" s="367"/>
      <c r="J277" s="367"/>
      <c r="K277" s="305"/>
      <c r="L277" s="367"/>
      <c r="M277" s="305"/>
      <c r="N277" s="305"/>
      <c r="O277" s="367"/>
      <c r="P277" s="367"/>
      <c r="Q277" s="305"/>
    </row>
    <row r="278" spans="1:17" ht="12.75">
      <c r="A278" s="305"/>
      <c r="B278" s="305"/>
      <c r="C278" s="305"/>
      <c r="D278" s="306"/>
      <c r="E278" s="367"/>
      <c r="F278" s="367"/>
      <c r="G278" s="367"/>
      <c r="H278" s="367"/>
      <c r="I278" s="367"/>
      <c r="J278" s="367"/>
      <c r="K278" s="305"/>
      <c r="L278" s="367"/>
      <c r="M278" s="305"/>
      <c r="N278" s="305"/>
      <c r="O278" s="367"/>
      <c r="P278" s="367"/>
      <c r="Q278" s="305"/>
    </row>
    <row r="279" spans="1:17" ht="12.75">
      <c r="A279" s="305"/>
      <c r="B279" s="305"/>
      <c r="C279" s="305"/>
      <c r="D279" s="306"/>
      <c r="E279" s="367"/>
      <c r="F279" s="367"/>
      <c r="G279" s="367"/>
      <c r="H279" s="367"/>
      <c r="I279" s="367"/>
      <c r="J279" s="367"/>
      <c r="K279" s="305"/>
      <c r="L279" s="367"/>
      <c r="M279" s="305"/>
      <c r="N279" s="305"/>
      <c r="O279" s="367"/>
      <c r="P279" s="367"/>
      <c r="Q279" s="305"/>
    </row>
    <row r="280" spans="1:17" ht="12.75">
      <c r="A280" s="305"/>
      <c r="B280" s="305"/>
      <c r="C280" s="305"/>
      <c r="D280" s="306"/>
      <c r="E280" s="367"/>
      <c r="F280" s="367"/>
      <c r="G280" s="367"/>
      <c r="H280" s="367"/>
      <c r="I280" s="367"/>
      <c r="J280" s="367"/>
      <c r="K280" s="305"/>
      <c r="L280" s="367"/>
      <c r="M280" s="305"/>
      <c r="N280" s="305"/>
      <c r="O280" s="367"/>
      <c r="P280" s="367"/>
      <c r="Q280" s="305"/>
    </row>
    <row r="281" spans="1:17" ht="12.75">
      <c r="A281" s="305"/>
      <c r="B281" s="305"/>
      <c r="C281" s="305"/>
      <c r="D281" s="306"/>
      <c r="E281" s="367"/>
      <c r="F281" s="367"/>
      <c r="G281" s="367"/>
      <c r="H281" s="367"/>
      <c r="I281" s="367"/>
      <c r="J281" s="367"/>
      <c r="K281" s="305"/>
      <c r="L281" s="367"/>
      <c r="M281" s="305"/>
      <c r="N281" s="305"/>
      <c r="O281" s="367"/>
      <c r="P281" s="367"/>
      <c r="Q281" s="305"/>
    </row>
    <row r="282" spans="1:17" ht="12.75">
      <c r="A282" s="305"/>
      <c r="B282" s="305"/>
      <c r="C282" s="305"/>
      <c r="D282" s="306"/>
      <c r="E282" s="367"/>
      <c r="F282" s="367"/>
      <c r="G282" s="367"/>
      <c r="H282" s="367"/>
      <c r="I282" s="367"/>
      <c r="J282" s="367"/>
      <c r="K282" s="305"/>
      <c r="L282" s="367"/>
      <c r="M282" s="305"/>
      <c r="N282" s="305"/>
      <c r="O282" s="367"/>
      <c r="P282" s="367"/>
      <c r="Q282" s="305"/>
    </row>
    <row r="283" spans="1:17" ht="12.75">
      <c r="A283" s="305"/>
      <c r="B283" s="305"/>
      <c r="C283" s="305"/>
      <c r="D283" s="306"/>
      <c r="E283" s="367"/>
      <c r="F283" s="367"/>
      <c r="G283" s="367"/>
      <c r="H283" s="367"/>
      <c r="I283" s="367"/>
      <c r="J283" s="367"/>
      <c r="K283" s="305"/>
      <c r="L283" s="367"/>
      <c r="M283" s="305"/>
      <c r="N283" s="305"/>
      <c r="O283" s="367"/>
      <c r="P283" s="367"/>
      <c r="Q283" s="305"/>
    </row>
    <row r="284" spans="1:17" ht="12.75">
      <c r="A284" s="305"/>
      <c r="B284" s="305"/>
      <c r="C284" s="305"/>
      <c r="D284" s="306"/>
      <c r="E284" s="367"/>
      <c r="F284" s="367"/>
      <c r="G284" s="367"/>
      <c r="H284" s="367"/>
      <c r="I284" s="367"/>
      <c r="J284" s="367"/>
      <c r="K284" s="305"/>
      <c r="L284" s="367"/>
      <c r="M284" s="305"/>
      <c r="N284" s="305"/>
      <c r="O284" s="367"/>
      <c r="P284" s="367"/>
      <c r="Q284" s="305"/>
    </row>
    <row r="285" spans="1:17" ht="12.75">
      <c r="A285" s="305"/>
      <c r="B285" s="305"/>
      <c r="C285" s="305"/>
      <c r="D285" s="306"/>
      <c r="E285" s="367"/>
      <c r="F285" s="367"/>
      <c r="G285" s="367"/>
      <c r="H285" s="367"/>
      <c r="I285" s="367"/>
      <c r="J285" s="367"/>
      <c r="K285" s="305"/>
      <c r="L285" s="367"/>
      <c r="M285" s="305"/>
      <c r="N285" s="305"/>
      <c r="O285" s="367"/>
      <c r="P285" s="367"/>
      <c r="Q285" s="305"/>
    </row>
    <row r="286" spans="1:17" ht="12.75">
      <c r="A286" s="305"/>
      <c r="B286" s="305"/>
      <c r="C286" s="305"/>
      <c r="D286" s="306"/>
      <c r="E286" s="367"/>
      <c r="F286" s="367"/>
      <c r="G286" s="367"/>
      <c r="H286" s="367"/>
      <c r="I286" s="367"/>
      <c r="J286" s="367"/>
      <c r="K286" s="305"/>
      <c r="L286" s="367"/>
      <c r="M286" s="305"/>
      <c r="N286" s="305"/>
      <c r="O286" s="367"/>
      <c r="P286" s="367"/>
      <c r="Q286" s="305"/>
    </row>
    <row r="287" spans="1:17" ht="12.75">
      <c r="A287" s="305"/>
      <c r="B287" s="305"/>
      <c r="C287" s="305"/>
      <c r="D287" s="306"/>
      <c r="E287" s="367"/>
      <c r="F287" s="367"/>
      <c r="G287" s="367"/>
      <c r="H287" s="367"/>
      <c r="I287" s="367"/>
      <c r="J287" s="367"/>
      <c r="K287" s="305"/>
      <c r="L287" s="367"/>
      <c r="M287" s="305"/>
      <c r="N287" s="305"/>
      <c r="O287" s="367"/>
      <c r="P287" s="367"/>
      <c r="Q287" s="305"/>
    </row>
    <row r="288" spans="1:17" ht="12.75">
      <c r="A288" s="305"/>
      <c r="B288" s="305"/>
      <c r="C288" s="305"/>
      <c r="D288" s="306"/>
      <c r="E288" s="367"/>
      <c r="F288" s="367"/>
      <c r="G288" s="367"/>
      <c r="H288" s="367"/>
      <c r="I288" s="367"/>
      <c r="J288" s="367"/>
      <c r="K288" s="305"/>
      <c r="L288" s="367"/>
      <c r="M288" s="305"/>
      <c r="N288" s="305"/>
      <c r="O288" s="367"/>
      <c r="P288" s="367"/>
      <c r="Q288" s="305"/>
    </row>
    <row r="289" spans="1:17" ht="12.75">
      <c r="A289" s="305"/>
      <c r="B289" s="305"/>
      <c r="C289" s="305"/>
      <c r="D289" s="306"/>
      <c r="E289" s="367"/>
      <c r="F289" s="367"/>
      <c r="G289" s="367"/>
      <c r="H289" s="367"/>
      <c r="I289" s="367"/>
      <c r="J289" s="367"/>
      <c r="K289" s="305"/>
      <c r="L289" s="367"/>
      <c r="M289" s="305"/>
      <c r="N289" s="305"/>
      <c r="O289" s="367"/>
      <c r="P289" s="367"/>
      <c r="Q289" s="305"/>
    </row>
    <row r="290" spans="1:17" ht="12.75">
      <c r="A290" s="305"/>
      <c r="B290" s="305"/>
      <c r="C290" s="305"/>
      <c r="D290" s="306"/>
      <c r="E290" s="367"/>
      <c r="F290" s="367"/>
      <c r="G290" s="367"/>
      <c r="H290" s="367"/>
      <c r="I290" s="367"/>
      <c r="J290" s="367"/>
      <c r="K290" s="305"/>
      <c r="L290" s="367"/>
      <c r="M290" s="305"/>
      <c r="N290" s="305"/>
      <c r="O290" s="367"/>
      <c r="P290" s="367"/>
      <c r="Q290" s="305"/>
    </row>
    <row r="291" spans="1:17" ht="12.75">
      <c r="A291" s="305"/>
      <c r="B291" s="305"/>
      <c r="C291" s="305"/>
      <c r="D291" s="306"/>
      <c r="E291" s="367"/>
      <c r="F291" s="367"/>
      <c r="G291" s="367"/>
      <c r="H291" s="367"/>
      <c r="I291" s="367"/>
      <c r="J291" s="367"/>
      <c r="K291" s="305"/>
      <c r="L291" s="367"/>
      <c r="M291" s="305"/>
      <c r="N291" s="305"/>
      <c r="O291" s="367"/>
      <c r="P291" s="367"/>
      <c r="Q291" s="305"/>
    </row>
    <row r="292" spans="1:17" ht="12.75">
      <c r="A292" s="305"/>
      <c r="B292" s="305"/>
      <c r="C292" s="305"/>
      <c r="D292" s="306"/>
      <c r="E292" s="367"/>
      <c r="F292" s="367"/>
      <c r="G292" s="367"/>
      <c r="H292" s="367"/>
      <c r="I292" s="367"/>
      <c r="J292" s="367"/>
      <c r="K292" s="305"/>
      <c r="L292" s="367"/>
      <c r="M292" s="305"/>
      <c r="N292" s="305"/>
      <c r="O292" s="367"/>
      <c r="P292" s="367"/>
      <c r="Q292" s="305"/>
    </row>
    <row r="293" spans="1:17" ht="12.75">
      <c r="A293" s="305"/>
      <c r="B293" s="305"/>
      <c r="C293" s="305"/>
      <c r="D293" s="306"/>
      <c r="E293" s="367"/>
      <c r="F293" s="367"/>
      <c r="G293" s="367"/>
      <c r="H293" s="367"/>
      <c r="I293" s="367"/>
      <c r="J293" s="367"/>
      <c r="K293" s="305"/>
      <c r="L293" s="367"/>
      <c r="M293" s="305"/>
      <c r="N293" s="305"/>
      <c r="O293" s="367"/>
      <c r="P293" s="367"/>
      <c r="Q293" s="305"/>
    </row>
    <row r="294" spans="1:17" ht="12.75">
      <c r="A294" s="305"/>
      <c r="B294" s="305"/>
      <c r="C294" s="305"/>
      <c r="D294" s="306"/>
      <c r="E294" s="367"/>
      <c r="F294" s="367"/>
      <c r="G294" s="367"/>
      <c r="H294" s="367"/>
      <c r="I294" s="367"/>
      <c r="J294" s="367"/>
      <c r="K294" s="305"/>
      <c r="L294" s="367"/>
      <c r="M294" s="305"/>
      <c r="N294" s="305"/>
      <c r="O294" s="367"/>
      <c r="P294" s="367"/>
      <c r="Q294" s="305"/>
    </row>
    <row r="295" spans="1:17" ht="12.75">
      <c r="A295" s="305"/>
      <c r="B295" s="305"/>
      <c r="C295" s="305"/>
      <c r="D295" s="306"/>
      <c r="E295" s="367"/>
      <c r="F295" s="367"/>
      <c r="G295" s="367"/>
      <c r="H295" s="367"/>
      <c r="I295" s="367"/>
      <c r="J295" s="367"/>
      <c r="K295" s="305"/>
      <c r="L295" s="367"/>
      <c r="M295" s="305"/>
      <c r="N295" s="305"/>
      <c r="O295" s="367"/>
      <c r="P295" s="367"/>
      <c r="Q295" s="305"/>
    </row>
    <row r="296" spans="1:17" ht="12.75">
      <c r="A296" s="305"/>
      <c r="B296" s="305"/>
      <c r="C296" s="305"/>
      <c r="D296" s="306"/>
      <c r="E296" s="367"/>
      <c r="F296" s="367"/>
      <c r="G296" s="367"/>
      <c r="H296" s="367"/>
      <c r="I296" s="367"/>
      <c r="J296" s="367"/>
      <c r="K296" s="305"/>
      <c r="L296" s="367"/>
      <c r="M296" s="305"/>
      <c r="N296" s="305"/>
      <c r="O296" s="367"/>
      <c r="P296" s="367"/>
      <c r="Q296" s="305"/>
    </row>
    <row r="297" spans="1:17" ht="12.75">
      <c r="A297" s="305"/>
      <c r="B297" s="305"/>
      <c r="C297" s="305"/>
      <c r="D297" s="306"/>
      <c r="E297" s="367"/>
      <c r="F297" s="367"/>
      <c r="G297" s="367"/>
      <c r="H297" s="367"/>
      <c r="I297" s="367"/>
      <c r="J297" s="367"/>
      <c r="K297" s="305"/>
      <c r="L297" s="367"/>
      <c r="M297" s="305"/>
      <c r="N297" s="305"/>
      <c r="O297" s="367"/>
      <c r="P297" s="367"/>
      <c r="Q297" s="305"/>
    </row>
    <row r="298" spans="1:17" ht="12.75">
      <c r="A298" s="305"/>
      <c r="B298" s="305"/>
      <c r="C298" s="305"/>
      <c r="D298" s="306"/>
      <c r="E298" s="367"/>
      <c r="F298" s="367"/>
      <c r="G298" s="367"/>
      <c r="H298" s="367"/>
      <c r="I298" s="367"/>
      <c r="J298" s="367"/>
      <c r="K298" s="305"/>
      <c r="L298" s="367"/>
      <c r="M298" s="305"/>
      <c r="N298" s="305"/>
      <c r="O298" s="367"/>
      <c r="P298" s="367"/>
      <c r="Q298" s="305"/>
    </row>
    <row r="299" spans="1:17" ht="12.75">
      <c r="A299" s="305"/>
      <c r="B299" s="305"/>
      <c r="C299" s="305"/>
      <c r="D299" s="306"/>
      <c r="E299" s="367"/>
      <c r="F299" s="367"/>
      <c r="G299" s="367"/>
      <c r="H299" s="367"/>
      <c r="I299" s="367"/>
      <c r="J299" s="367"/>
      <c r="K299" s="305"/>
      <c r="L299" s="367"/>
      <c r="M299" s="305"/>
      <c r="N299" s="305"/>
      <c r="O299" s="367"/>
      <c r="P299" s="367"/>
      <c r="Q299" s="305"/>
    </row>
    <row r="300" spans="1:17" ht="12.75">
      <c r="A300" s="305"/>
      <c r="B300" s="305"/>
      <c r="C300" s="305"/>
      <c r="D300" s="306"/>
      <c r="E300" s="367"/>
      <c r="F300" s="367"/>
      <c r="G300" s="367"/>
      <c r="H300" s="367"/>
      <c r="I300" s="367"/>
      <c r="J300" s="367"/>
      <c r="K300" s="305"/>
      <c r="L300" s="367"/>
      <c r="M300" s="305"/>
      <c r="N300" s="305"/>
      <c r="O300" s="367"/>
      <c r="P300" s="367"/>
      <c r="Q300" s="305"/>
    </row>
    <row r="301" spans="1:17" ht="12.75">
      <c r="A301" s="305"/>
      <c r="B301" s="305"/>
      <c r="C301" s="305"/>
      <c r="D301" s="306"/>
      <c r="E301" s="367"/>
      <c r="F301" s="367"/>
      <c r="G301" s="367"/>
      <c r="H301" s="367"/>
      <c r="I301" s="367"/>
      <c r="J301" s="367"/>
      <c r="K301" s="305"/>
      <c r="L301" s="367"/>
      <c r="M301" s="305"/>
      <c r="N301" s="305"/>
      <c r="O301" s="367"/>
      <c r="P301" s="367"/>
      <c r="Q301" s="305"/>
    </row>
    <row r="302" spans="1:17" ht="12.75">
      <c r="A302" s="305"/>
      <c r="B302" s="305"/>
      <c r="C302" s="305"/>
      <c r="D302" s="306"/>
      <c r="E302" s="367"/>
      <c r="F302" s="367"/>
      <c r="G302" s="367"/>
      <c r="H302" s="367"/>
      <c r="I302" s="367"/>
      <c r="J302" s="367"/>
      <c r="K302" s="305"/>
      <c r="L302" s="367"/>
      <c r="M302" s="305"/>
      <c r="N302" s="305"/>
      <c r="O302" s="367"/>
      <c r="P302" s="367"/>
      <c r="Q302" s="305"/>
    </row>
    <row r="303" spans="1:17" ht="12.75">
      <c r="A303" s="305"/>
      <c r="B303" s="305"/>
      <c r="C303" s="305"/>
      <c r="D303" s="306"/>
      <c r="E303" s="367"/>
      <c r="F303" s="367"/>
      <c r="G303" s="367"/>
      <c r="H303" s="367"/>
      <c r="I303" s="367"/>
      <c r="J303" s="367"/>
      <c r="K303" s="305"/>
      <c r="L303" s="367"/>
      <c r="M303" s="305"/>
      <c r="N303" s="305"/>
      <c r="O303" s="367"/>
      <c r="P303" s="367"/>
      <c r="Q303" s="305"/>
    </row>
    <row r="304" spans="1:17" ht="12.75">
      <c r="A304" s="305"/>
      <c r="B304" s="305"/>
      <c r="C304" s="305"/>
      <c r="D304" s="306"/>
      <c r="E304" s="367"/>
      <c r="F304" s="367"/>
      <c r="G304" s="367"/>
      <c r="H304" s="367"/>
      <c r="I304" s="367"/>
      <c r="J304" s="367"/>
      <c r="K304" s="305"/>
      <c r="L304" s="367"/>
      <c r="M304" s="305"/>
      <c r="N304" s="305"/>
      <c r="O304" s="367"/>
      <c r="P304" s="367"/>
      <c r="Q304" s="305"/>
    </row>
    <row r="305" spans="1:17" ht="12.75">
      <c r="A305" s="305"/>
      <c r="B305" s="305"/>
      <c r="C305" s="305"/>
      <c r="D305" s="306"/>
      <c r="E305" s="367"/>
      <c r="F305" s="367"/>
      <c r="G305" s="367"/>
      <c r="H305" s="367"/>
      <c r="I305" s="367"/>
      <c r="J305" s="367"/>
      <c r="K305" s="305"/>
      <c r="L305" s="367"/>
      <c r="M305" s="305"/>
      <c r="N305" s="305"/>
      <c r="O305" s="367"/>
      <c r="P305" s="367"/>
      <c r="Q305" s="305"/>
    </row>
    <row r="306" spans="1:17" ht="12.75">
      <c r="A306" s="305"/>
      <c r="B306" s="305"/>
      <c r="C306" s="305"/>
      <c r="D306" s="306"/>
      <c r="E306" s="367"/>
      <c r="F306" s="367"/>
      <c r="G306" s="367"/>
      <c r="H306" s="367"/>
      <c r="I306" s="367"/>
      <c r="J306" s="367"/>
      <c r="K306" s="305"/>
      <c r="L306" s="367"/>
      <c r="M306" s="305"/>
      <c r="N306" s="305"/>
      <c r="O306" s="367"/>
      <c r="P306" s="367"/>
      <c r="Q306" s="305"/>
    </row>
    <row r="307" spans="1:17" ht="12.75">
      <c r="A307" s="305"/>
      <c r="B307" s="305"/>
      <c r="C307" s="305"/>
      <c r="D307" s="306"/>
      <c r="E307" s="367"/>
      <c r="F307" s="367"/>
      <c r="G307" s="367"/>
      <c r="H307" s="367"/>
      <c r="I307" s="367"/>
      <c r="J307" s="367"/>
      <c r="K307" s="305"/>
      <c r="L307" s="367"/>
      <c r="M307" s="305"/>
      <c r="N307" s="305"/>
      <c r="O307" s="367"/>
      <c r="P307" s="367"/>
      <c r="Q307" s="305"/>
    </row>
    <row r="308" spans="1:14" ht="12.75">
      <c r="A308" s="305"/>
      <c r="B308" s="305"/>
      <c r="C308" s="305"/>
      <c r="D308" s="306"/>
      <c r="E308" s="367"/>
      <c r="F308" s="367"/>
      <c r="G308" s="367"/>
      <c r="H308" s="367"/>
      <c r="I308" s="367"/>
      <c r="J308" s="367"/>
      <c r="K308" s="305"/>
      <c r="L308" s="367"/>
      <c r="M308" s="305"/>
      <c r="N308" s="305"/>
    </row>
    <row r="309" spans="1:14" ht="12.75">
      <c r="A309" s="305"/>
      <c r="B309" s="305"/>
      <c r="C309" s="305"/>
      <c r="D309" s="306"/>
      <c r="E309" s="367"/>
      <c r="F309" s="367"/>
      <c r="G309" s="367"/>
      <c r="H309" s="367"/>
      <c r="I309" s="367"/>
      <c r="J309" s="367"/>
      <c r="K309" s="305"/>
      <c r="L309" s="367"/>
      <c r="M309" s="305"/>
      <c r="N309" s="305"/>
    </row>
    <row r="310" spans="1:14" ht="12.75">
      <c r="A310" s="305"/>
      <c r="B310" s="305"/>
      <c r="C310" s="305"/>
      <c r="D310" s="306"/>
      <c r="E310" s="367"/>
      <c r="F310" s="367"/>
      <c r="G310" s="367"/>
      <c r="H310" s="367"/>
      <c r="I310" s="367"/>
      <c r="J310" s="367"/>
      <c r="K310" s="305"/>
      <c r="L310" s="367"/>
      <c r="M310" s="305"/>
      <c r="N310" s="305"/>
    </row>
    <row r="311" spans="1:14" ht="12.75">
      <c r="A311" s="305"/>
      <c r="B311" s="305"/>
      <c r="C311" s="305"/>
      <c r="D311" s="306"/>
      <c r="E311" s="367"/>
      <c r="F311" s="367"/>
      <c r="G311" s="367"/>
      <c r="H311" s="367"/>
      <c r="I311" s="367"/>
      <c r="J311" s="367"/>
      <c r="K311" s="305"/>
      <c r="L311" s="367"/>
      <c r="M311" s="305"/>
      <c r="N311" s="305"/>
    </row>
    <row r="312" spans="1:14" ht="12.75">
      <c r="A312" s="305"/>
      <c r="B312" s="305"/>
      <c r="C312" s="305"/>
      <c r="D312" s="306"/>
      <c r="E312" s="367"/>
      <c r="F312" s="367"/>
      <c r="G312" s="367"/>
      <c r="H312" s="367"/>
      <c r="I312" s="367"/>
      <c r="J312" s="367"/>
      <c r="K312" s="305"/>
      <c r="L312" s="367"/>
      <c r="M312" s="305"/>
      <c r="N312" s="305"/>
    </row>
    <row r="313" spans="1:14" ht="12.75">
      <c r="A313" s="305"/>
      <c r="B313" s="305"/>
      <c r="C313" s="305"/>
      <c r="D313" s="306"/>
      <c r="E313" s="367"/>
      <c r="F313" s="367"/>
      <c r="G313" s="367"/>
      <c r="H313" s="367"/>
      <c r="I313" s="367"/>
      <c r="J313" s="367"/>
      <c r="K313" s="305"/>
      <c r="L313" s="367"/>
      <c r="M313" s="305"/>
      <c r="N313" s="305"/>
    </row>
    <row r="314" spans="1:14" ht="12.75">
      <c r="A314" s="305"/>
      <c r="B314" s="305"/>
      <c r="C314" s="305"/>
      <c r="D314" s="306"/>
      <c r="E314" s="367"/>
      <c r="F314" s="367"/>
      <c r="G314" s="367"/>
      <c r="H314" s="367"/>
      <c r="I314" s="367"/>
      <c r="J314" s="367"/>
      <c r="K314" s="305"/>
      <c r="L314" s="367"/>
      <c r="M314" s="305"/>
      <c r="N314" s="305"/>
    </row>
    <row r="315" spans="1:14" ht="12.75">
      <c r="A315" s="305"/>
      <c r="B315" s="305"/>
      <c r="C315" s="305"/>
      <c r="D315" s="306"/>
      <c r="E315" s="367"/>
      <c r="F315" s="367"/>
      <c r="G315" s="367"/>
      <c r="H315" s="367"/>
      <c r="I315" s="367"/>
      <c r="J315" s="367"/>
      <c r="K315" s="305"/>
      <c r="L315" s="367"/>
      <c r="M315" s="305"/>
      <c r="N315" s="305"/>
    </row>
    <row r="316" spans="1:14" ht="12.75">
      <c r="A316" s="305"/>
      <c r="B316" s="305"/>
      <c r="C316" s="305"/>
      <c r="D316" s="306"/>
      <c r="E316" s="367"/>
      <c r="F316" s="367"/>
      <c r="G316" s="367"/>
      <c r="H316" s="367"/>
      <c r="I316" s="367"/>
      <c r="J316" s="367"/>
      <c r="K316" s="305"/>
      <c r="L316" s="367"/>
      <c r="M316" s="305"/>
      <c r="N316" s="305"/>
    </row>
    <row r="317" spans="1:14" ht="12.75">
      <c r="A317" s="305"/>
      <c r="B317" s="305"/>
      <c r="C317" s="305"/>
      <c r="D317" s="306"/>
      <c r="E317" s="367"/>
      <c r="F317" s="367"/>
      <c r="G317" s="367"/>
      <c r="H317" s="367"/>
      <c r="I317" s="367"/>
      <c r="J317" s="367"/>
      <c r="K317" s="305"/>
      <c r="L317" s="367"/>
      <c r="M317" s="305"/>
      <c r="N317" s="305"/>
    </row>
    <row r="318" spans="1:14" ht="12.75">
      <c r="A318" s="305"/>
      <c r="B318" s="305"/>
      <c r="C318" s="305"/>
      <c r="D318" s="306"/>
      <c r="E318" s="367"/>
      <c r="F318" s="367"/>
      <c r="G318" s="367"/>
      <c r="H318" s="367"/>
      <c r="I318" s="367"/>
      <c r="J318" s="367"/>
      <c r="K318" s="305"/>
      <c r="L318" s="367"/>
      <c r="M318" s="305"/>
      <c r="N318" s="305"/>
    </row>
    <row r="319" spans="1:14" ht="12.75">
      <c r="A319" s="305"/>
      <c r="B319" s="305"/>
      <c r="C319" s="305"/>
      <c r="D319" s="306"/>
      <c r="E319" s="367"/>
      <c r="F319" s="367"/>
      <c r="G319" s="367"/>
      <c r="H319" s="367"/>
      <c r="I319" s="367"/>
      <c r="J319" s="367"/>
      <c r="K319" s="305"/>
      <c r="L319" s="367"/>
      <c r="M319" s="305"/>
      <c r="N319" s="305"/>
    </row>
    <row r="320" spans="1:14" ht="12.75">
      <c r="A320" s="305"/>
      <c r="B320" s="305"/>
      <c r="C320" s="305"/>
      <c r="D320" s="306"/>
      <c r="E320" s="367"/>
      <c r="F320" s="367"/>
      <c r="G320" s="367"/>
      <c r="H320" s="367"/>
      <c r="I320" s="367"/>
      <c r="J320" s="367"/>
      <c r="K320" s="305"/>
      <c r="L320" s="367"/>
      <c r="M320" s="305"/>
      <c r="N320" s="305"/>
    </row>
    <row r="321" spans="1:14" ht="12.75">
      <c r="A321" s="305"/>
      <c r="B321" s="305"/>
      <c r="C321" s="305"/>
      <c r="D321" s="306"/>
      <c r="E321" s="367"/>
      <c r="F321" s="367"/>
      <c r="G321" s="367"/>
      <c r="H321" s="367"/>
      <c r="I321" s="367"/>
      <c r="J321" s="367"/>
      <c r="K321" s="305"/>
      <c r="L321" s="367"/>
      <c r="M321" s="305"/>
      <c r="N321" s="305"/>
    </row>
    <row r="322" spans="1:14" ht="12.75">
      <c r="A322" s="305"/>
      <c r="B322" s="305"/>
      <c r="C322" s="305"/>
      <c r="D322" s="306"/>
      <c r="E322" s="367"/>
      <c r="F322" s="367"/>
      <c r="G322" s="367"/>
      <c r="H322" s="367"/>
      <c r="I322" s="367"/>
      <c r="J322" s="367"/>
      <c r="K322" s="305"/>
      <c r="L322" s="367"/>
      <c r="M322" s="305"/>
      <c r="N322" s="305"/>
    </row>
    <row r="323" spans="1:14" ht="12.75">
      <c r="A323" s="305"/>
      <c r="B323" s="305"/>
      <c r="C323" s="305"/>
      <c r="D323" s="306"/>
      <c r="E323" s="367"/>
      <c r="F323" s="367"/>
      <c r="G323" s="367"/>
      <c r="H323" s="367"/>
      <c r="I323" s="367"/>
      <c r="J323" s="367"/>
      <c r="K323" s="305"/>
      <c r="L323" s="367"/>
      <c r="M323" s="305"/>
      <c r="N323" s="305"/>
    </row>
    <row r="324" spans="1:14" ht="12.75">
      <c r="A324" s="305"/>
      <c r="B324" s="305"/>
      <c r="C324" s="305"/>
      <c r="D324" s="306"/>
      <c r="E324" s="367"/>
      <c r="F324" s="367"/>
      <c r="G324" s="367"/>
      <c r="H324" s="367"/>
      <c r="I324" s="367"/>
      <c r="J324" s="367"/>
      <c r="K324" s="305"/>
      <c r="L324" s="367"/>
      <c r="M324" s="305"/>
      <c r="N324" s="305"/>
    </row>
    <row r="325" spans="1:14" ht="12.75">
      <c r="A325" s="305"/>
      <c r="B325" s="305"/>
      <c r="C325" s="305"/>
      <c r="D325" s="306"/>
      <c r="E325" s="367"/>
      <c r="F325" s="367"/>
      <c r="G325" s="367"/>
      <c r="H325" s="367"/>
      <c r="I325" s="367"/>
      <c r="J325" s="367"/>
      <c r="K325" s="305"/>
      <c r="L325" s="367"/>
      <c r="M325" s="305"/>
      <c r="N325" s="305"/>
    </row>
    <row r="326" spans="1:14" ht="12.75">
      <c r="A326" s="305"/>
      <c r="B326" s="305"/>
      <c r="C326" s="305"/>
      <c r="D326" s="306"/>
      <c r="E326" s="367"/>
      <c r="F326" s="367"/>
      <c r="G326" s="367"/>
      <c r="H326" s="367"/>
      <c r="I326" s="367"/>
      <c r="J326" s="367"/>
      <c r="K326" s="305"/>
      <c r="L326" s="367"/>
      <c r="M326" s="305"/>
      <c r="N326" s="305"/>
    </row>
    <row r="327" spans="1:14" ht="12.75">
      <c r="A327" s="305"/>
      <c r="B327" s="305"/>
      <c r="C327" s="305"/>
      <c r="D327" s="306"/>
      <c r="E327" s="367"/>
      <c r="F327" s="367"/>
      <c r="G327" s="367"/>
      <c r="H327" s="367"/>
      <c r="I327" s="367"/>
      <c r="J327" s="367"/>
      <c r="K327" s="305"/>
      <c r="L327" s="367"/>
      <c r="M327" s="305"/>
      <c r="N327" s="305"/>
    </row>
    <row r="328" spans="1:14" ht="12.75">
      <c r="A328" s="305"/>
      <c r="B328" s="305"/>
      <c r="C328" s="305"/>
      <c r="D328" s="306"/>
      <c r="E328" s="367"/>
      <c r="F328" s="367"/>
      <c r="G328" s="367"/>
      <c r="H328" s="367"/>
      <c r="I328" s="367"/>
      <c r="J328" s="367"/>
      <c r="K328" s="305"/>
      <c r="L328" s="367"/>
      <c r="M328" s="305"/>
      <c r="N328" s="305"/>
    </row>
    <row r="329" spans="1:14" ht="12.75">
      <c r="A329" s="305"/>
      <c r="B329" s="305"/>
      <c r="C329" s="305"/>
      <c r="D329" s="306"/>
      <c r="E329" s="367"/>
      <c r="F329" s="367"/>
      <c r="G329" s="367"/>
      <c r="H329" s="367"/>
      <c r="I329" s="367"/>
      <c r="J329" s="367"/>
      <c r="K329" s="305"/>
      <c r="L329" s="367"/>
      <c r="M329" s="305"/>
      <c r="N329" s="305"/>
    </row>
    <row r="330" spans="1:14" ht="12.75">
      <c r="A330" s="305"/>
      <c r="B330" s="305"/>
      <c r="C330" s="305"/>
      <c r="D330" s="306"/>
      <c r="E330" s="367"/>
      <c r="F330" s="367"/>
      <c r="G330" s="367"/>
      <c r="H330" s="367"/>
      <c r="I330" s="367"/>
      <c r="J330" s="367"/>
      <c r="K330" s="305"/>
      <c r="L330" s="367"/>
      <c r="M330" s="305"/>
      <c r="N330" s="305"/>
    </row>
    <row r="331" spans="1:14" ht="12.75">
      <c r="A331" s="305"/>
      <c r="B331" s="305"/>
      <c r="C331" s="305"/>
      <c r="D331" s="306"/>
      <c r="E331" s="367"/>
      <c r="F331" s="367"/>
      <c r="G331" s="367"/>
      <c r="H331" s="367"/>
      <c r="I331" s="367"/>
      <c r="J331" s="367"/>
      <c r="K331" s="305"/>
      <c r="L331" s="367"/>
      <c r="M331" s="305"/>
      <c r="N331" s="305"/>
    </row>
    <row r="332" spans="1:14" ht="12.75">
      <c r="A332" s="305"/>
      <c r="B332" s="305"/>
      <c r="C332" s="305"/>
      <c r="D332" s="306"/>
      <c r="E332" s="367"/>
      <c r="F332" s="367"/>
      <c r="G332" s="367"/>
      <c r="H332" s="367"/>
      <c r="I332" s="367"/>
      <c r="J332" s="367"/>
      <c r="K332" s="305"/>
      <c r="L332" s="367"/>
      <c r="M332" s="305"/>
      <c r="N332" s="305"/>
    </row>
    <row r="333" spans="1:14" ht="12.75">
      <c r="A333" s="305"/>
      <c r="B333" s="305"/>
      <c r="C333" s="305"/>
      <c r="D333" s="306"/>
      <c r="E333" s="367"/>
      <c r="F333" s="367"/>
      <c r="G333" s="367"/>
      <c r="H333" s="367"/>
      <c r="I333" s="367"/>
      <c r="J333" s="367"/>
      <c r="K333" s="305"/>
      <c r="L333" s="367"/>
      <c r="M333" s="305"/>
      <c r="N333" s="305"/>
    </row>
    <row r="334" spans="1:14" ht="12.75">
      <c r="A334" s="305"/>
      <c r="B334" s="305"/>
      <c r="C334" s="305"/>
      <c r="D334" s="306"/>
      <c r="E334" s="367"/>
      <c r="F334" s="367"/>
      <c r="G334" s="367"/>
      <c r="H334" s="367"/>
      <c r="I334" s="367"/>
      <c r="J334" s="367"/>
      <c r="K334" s="305"/>
      <c r="L334" s="367"/>
      <c r="M334" s="305"/>
      <c r="N334" s="305"/>
    </row>
    <row r="335" spans="1:14" ht="12.75">
      <c r="A335" s="305"/>
      <c r="B335" s="305"/>
      <c r="C335" s="305"/>
      <c r="D335" s="306"/>
      <c r="E335" s="367"/>
      <c r="F335" s="367"/>
      <c r="G335" s="367"/>
      <c r="H335" s="367"/>
      <c r="I335" s="367"/>
      <c r="J335" s="367"/>
      <c r="K335" s="305"/>
      <c r="L335" s="367"/>
      <c r="M335" s="305"/>
      <c r="N335" s="305"/>
    </row>
    <row r="336" spans="1:14" ht="12.75">
      <c r="A336" s="305"/>
      <c r="B336" s="305"/>
      <c r="C336" s="305"/>
      <c r="D336" s="306"/>
      <c r="E336" s="367"/>
      <c r="F336" s="367"/>
      <c r="G336" s="367"/>
      <c r="H336" s="367"/>
      <c r="I336" s="367"/>
      <c r="J336" s="367"/>
      <c r="K336" s="305"/>
      <c r="L336" s="367"/>
      <c r="M336" s="305"/>
      <c r="N336" s="305"/>
    </row>
    <row r="337" spans="1:14" ht="12.75">
      <c r="A337" s="305"/>
      <c r="B337" s="305"/>
      <c r="C337" s="305"/>
      <c r="D337" s="306"/>
      <c r="E337" s="367"/>
      <c r="F337" s="367"/>
      <c r="G337" s="367"/>
      <c r="H337" s="367"/>
      <c r="I337" s="367"/>
      <c r="J337" s="367"/>
      <c r="K337" s="305"/>
      <c r="L337" s="367"/>
      <c r="M337" s="305"/>
      <c r="N337" s="305"/>
    </row>
    <row r="338" spans="1:14" ht="12.75">
      <c r="A338" s="305"/>
      <c r="B338" s="305"/>
      <c r="C338" s="305"/>
      <c r="D338" s="306"/>
      <c r="E338" s="367"/>
      <c r="F338" s="367"/>
      <c r="G338" s="367"/>
      <c r="H338" s="367"/>
      <c r="I338" s="367"/>
      <c r="J338" s="367"/>
      <c r="K338" s="305"/>
      <c r="L338" s="367"/>
      <c r="M338" s="305"/>
      <c r="N338" s="305"/>
    </row>
    <row r="339" spans="1:14" ht="12.75">
      <c r="A339" s="305"/>
      <c r="B339" s="305"/>
      <c r="C339" s="305"/>
      <c r="D339" s="306"/>
      <c r="E339" s="367"/>
      <c r="F339" s="367"/>
      <c r="G339" s="367"/>
      <c r="H339" s="367"/>
      <c r="I339" s="367"/>
      <c r="J339" s="367"/>
      <c r="K339" s="305"/>
      <c r="L339" s="367"/>
      <c r="M339" s="305"/>
      <c r="N339" s="305"/>
    </row>
    <row r="340" spans="1:14" ht="12.75">
      <c r="A340" s="305"/>
      <c r="B340" s="305"/>
      <c r="C340" s="305"/>
      <c r="D340" s="306"/>
      <c r="E340" s="367"/>
      <c r="F340" s="367"/>
      <c r="G340" s="367"/>
      <c r="H340" s="367"/>
      <c r="I340" s="367"/>
      <c r="J340" s="367"/>
      <c r="K340" s="305"/>
      <c r="L340" s="367"/>
      <c r="M340" s="305"/>
      <c r="N340" s="305"/>
    </row>
    <row r="341" spans="1:14" ht="12.75">
      <c r="A341" s="305"/>
      <c r="B341" s="305"/>
      <c r="C341" s="305"/>
      <c r="D341" s="306"/>
      <c r="E341" s="367"/>
      <c r="F341" s="367"/>
      <c r="G341" s="367"/>
      <c r="H341" s="367"/>
      <c r="I341" s="367"/>
      <c r="J341" s="367"/>
      <c r="K341" s="305"/>
      <c r="L341" s="367"/>
      <c r="M341" s="305"/>
      <c r="N341" s="305"/>
    </row>
    <row r="342" spans="1:14" ht="12.75">
      <c r="A342" s="305"/>
      <c r="B342" s="305"/>
      <c r="C342" s="305"/>
      <c r="D342" s="306"/>
      <c r="E342" s="367"/>
      <c r="F342" s="367"/>
      <c r="G342" s="367"/>
      <c r="H342" s="367"/>
      <c r="I342" s="367"/>
      <c r="J342" s="367"/>
      <c r="K342" s="305"/>
      <c r="L342" s="367"/>
      <c r="M342" s="305"/>
      <c r="N342" s="305"/>
    </row>
    <row r="343" spans="1:14" ht="12.75">
      <c r="A343" s="305"/>
      <c r="B343" s="305"/>
      <c r="C343" s="305"/>
      <c r="D343" s="306"/>
      <c r="E343" s="367"/>
      <c r="F343" s="367"/>
      <c r="G343" s="367"/>
      <c r="H343" s="367"/>
      <c r="I343" s="367"/>
      <c r="J343" s="367"/>
      <c r="K343" s="305"/>
      <c r="L343" s="367"/>
      <c r="M343" s="305"/>
      <c r="N343" s="305"/>
    </row>
    <row r="344" spans="1:14" ht="12.75">
      <c r="A344" s="305"/>
      <c r="B344" s="305"/>
      <c r="C344" s="305"/>
      <c r="D344" s="306"/>
      <c r="E344" s="367"/>
      <c r="F344" s="367"/>
      <c r="G344" s="367"/>
      <c r="H344" s="367"/>
      <c r="I344" s="367"/>
      <c r="J344" s="367"/>
      <c r="K344" s="305"/>
      <c r="L344" s="367"/>
      <c r="M344" s="305"/>
      <c r="N344" s="305"/>
    </row>
    <row r="345" spans="1:14" ht="12.75">
      <c r="A345" s="305"/>
      <c r="B345" s="305"/>
      <c r="C345" s="305"/>
      <c r="D345" s="306"/>
      <c r="E345" s="367"/>
      <c r="F345" s="367"/>
      <c r="G345" s="367"/>
      <c r="H345" s="367"/>
      <c r="I345" s="367"/>
      <c r="J345" s="367"/>
      <c r="K345" s="305"/>
      <c r="L345" s="367"/>
      <c r="M345" s="305"/>
      <c r="N345" s="305"/>
    </row>
    <row r="346" spans="1:14" ht="12.75">
      <c r="A346" s="305"/>
      <c r="B346" s="305"/>
      <c r="C346" s="305"/>
      <c r="D346" s="306"/>
      <c r="E346" s="367"/>
      <c r="F346" s="367"/>
      <c r="G346" s="367"/>
      <c r="H346" s="367"/>
      <c r="I346" s="367"/>
      <c r="J346" s="367"/>
      <c r="K346" s="305"/>
      <c r="L346" s="367"/>
      <c r="M346" s="305"/>
      <c r="N346" s="305"/>
    </row>
    <row r="347" spans="1:14" ht="12.75">
      <c r="A347" s="305"/>
      <c r="B347" s="305"/>
      <c r="C347" s="305"/>
      <c r="D347" s="306"/>
      <c r="E347" s="367"/>
      <c r="F347" s="367"/>
      <c r="G347" s="367"/>
      <c r="H347" s="367"/>
      <c r="I347" s="367"/>
      <c r="J347" s="367"/>
      <c r="K347" s="305"/>
      <c r="L347" s="367"/>
      <c r="M347" s="305"/>
      <c r="N347" s="305"/>
    </row>
    <row r="348" spans="1:14" ht="12.75">
      <c r="A348" s="305"/>
      <c r="B348" s="305"/>
      <c r="C348" s="305"/>
      <c r="D348" s="306"/>
      <c r="E348" s="367"/>
      <c r="F348" s="367"/>
      <c r="G348" s="367"/>
      <c r="H348" s="367"/>
      <c r="I348" s="367"/>
      <c r="J348" s="367"/>
      <c r="K348" s="305"/>
      <c r="L348" s="367"/>
      <c r="M348" s="305"/>
      <c r="N348" s="305"/>
    </row>
    <row r="349" spans="1:14" ht="12.75">
      <c r="A349" s="305"/>
      <c r="B349" s="305"/>
      <c r="C349" s="305"/>
      <c r="D349" s="306"/>
      <c r="E349" s="367"/>
      <c r="F349" s="367"/>
      <c r="G349" s="367"/>
      <c r="H349" s="367"/>
      <c r="I349" s="367"/>
      <c r="J349" s="367"/>
      <c r="K349" s="305"/>
      <c r="L349" s="367"/>
      <c r="M349" s="305"/>
      <c r="N349" s="305"/>
    </row>
    <row r="350" spans="1:14" ht="12.75">
      <c r="A350" s="305"/>
      <c r="B350" s="305"/>
      <c r="C350" s="305"/>
      <c r="D350" s="306"/>
      <c r="E350" s="367"/>
      <c r="F350" s="367"/>
      <c r="G350" s="367"/>
      <c r="H350" s="367"/>
      <c r="I350" s="367"/>
      <c r="J350" s="367"/>
      <c r="K350" s="305"/>
      <c r="L350" s="367"/>
      <c r="M350" s="305"/>
      <c r="N350" s="305"/>
    </row>
    <row r="351" spans="1:14" ht="12.75">
      <c r="A351" s="305"/>
      <c r="B351" s="305"/>
      <c r="C351" s="305"/>
      <c r="D351" s="306"/>
      <c r="E351" s="367"/>
      <c r="F351" s="367"/>
      <c r="G351" s="367"/>
      <c r="H351" s="367"/>
      <c r="I351" s="367"/>
      <c r="J351" s="367"/>
      <c r="K351" s="305"/>
      <c r="L351" s="367"/>
      <c r="M351" s="305"/>
      <c r="N351" s="305"/>
    </row>
    <row r="352" spans="1:14" ht="12.75">
      <c r="A352" s="305"/>
      <c r="B352" s="305"/>
      <c r="C352" s="305"/>
      <c r="D352" s="306"/>
      <c r="E352" s="367"/>
      <c r="F352" s="367"/>
      <c r="G352" s="367"/>
      <c r="H352" s="367"/>
      <c r="I352" s="367"/>
      <c r="J352" s="367"/>
      <c r="K352" s="305"/>
      <c r="L352" s="367"/>
      <c r="M352" s="305"/>
      <c r="N352" s="305"/>
    </row>
    <row r="353" spans="1:14" ht="12.75">
      <c r="A353" s="305"/>
      <c r="B353" s="305"/>
      <c r="C353" s="305"/>
      <c r="D353" s="306"/>
      <c r="E353" s="367"/>
      <c r="F353" s="367"/>
      <c r="G353" s="367"/>
      <c r="H353" s="367"/>
      <c r="I353" s="367"/>
      <c r="J353" s="367"/>
      <c r="K353" s="305"/>
      <c r="L353" s="367"/>
      <c r="M353" s="305"/>
      <c r="N353" s="305"/>
    </row>
    <row r="354" spans="1:14" ht="12.75">
      <c r="A354" s="305"/>
      <c r="B354" s="305"/>
      <c r="C354" s="305"/>
      <c r="D354" s="306"/>
      <c r="E354" s="367"/>
      <c r="F354" s="367"/>
      <c r="G354" s="367"/>
      <c r="H354" s="367"/>
      <c r="I354" s="367"/>
      <c r="J354" s="367"/>
      <c r="K354" s="305"/>
      <c r="L354" s="367"/>
      <c r="M354" s="305"/>
      <c r="N354" s="305"/>
    </row>
    <row r="355" spans="1:14" ht="12.75">
      <c r="A355" s="305"/>
      <c r="B355" s="305"/>
      <c r="C355" s="305"/>
      <c r="D355" s="306"/>
      <c r="E355" s="367"/>
      <c r="F355" s="367"/>
      <c r="G355" s="367"/>
      <c r="H355" s="367"/>
      <c r="I355" s="367"/>
      <c r="J355" s="367"/>
      <c r="K355" s="305"/>
      <c r="L355" s="367"/>
      <c r="M355" s="305"/>
      <c r="N355" s="305"/>
    </row>
    <row r="356" spans="1:14" ht="12.75">
      <c r="A356" s="305"/>
      <c r="B356" s="305"/>
      <c r="C356" s="305"/>
      <c r="D356" s="306"/>
      <c r="E356" s="367"/>
      <c r="F356" s="367"/>
      <c r="G356" s="367"/>
      <c r="H356" s="367"/>
      <c r="I356" s="367"/>
      <c r="J356" s="367"/>
      <c r="K356" s="305"/>
      <c r="L356" s="367"/>
      <c r="M356" s="305"/>
      <c r="N356" s="305"/>
    </row>
    <row r="357" spans="1:14" ht="12.75">
      <c r="A357" s="305"/>
      <c r="B357" s="305"/>
      <c r="C357" s="305"/>
      <c r="D357" s="306"/>
      <c r="E357" s="367"/>
      <c r="F357" s="367"/>
      <c r="G357" s="367"/>
      <c r="H357" s="367"/>
      <c r="I357" s="367"/>
      <c r="J357" s="367"/>
      <c r="K357" s="305"/>
      <c r="L357" s="367"/>
      <c r="M357" s="305"/>
      <c r="N357" s="305"/>
    </row>
    <row r="358" spans="1:14" ht="12.75">
      <c r="A358" s="305"/>
      <c r="B358" s="305"/>
      <c r="C358" s="305"/>
      <c r="D358" s="306"/>
      <c r="E358" s="367"/>
      <c r="F358" s="367"/>
      <c r="G358" s="367"/>
      <c r="H358" s="367"/>
      <c r="I358" s="367"/>
      <c r="J358" s="367"/>
      <c r="K358" s="305"/>
      <c r="L358" s="367"/>
      <c r="M358" s="305"/>
      <c r="N358" s="305"/>
    </row>
    <row r="359" spans="1:14" ht="12.75">
      <c r="A359" s="305"/>
      <c r="B359" s="305"/>
      <c r="C359" s="305"/>
      <c r="D359" s="306"/>
      <c r="E359" s="367"/>
      <c r="F359" s="367"/>
      <c r="G359" s="367"/>
      <c r="H359" s="367"/>
      <c r="I359" s="367"/>
      <c r="J359" s="367"/>
      <c r="K359" s="305"/>
      <c r="L359" s="367"/>
      <c r="M359" s="305"/>
      <c r="N359" s="305"/>
    </row>
    <row r="360" spans="1:14" ht="12.75">
      <c r="A360" s="305"/>
      <c r="B360" s="305"/>
      <c r="C360" s="305"/>
      <c r="D360" s="306"/>
      <c r="E360" s="367"/>
      <c r="F360" s="367"/>
      <c r="G360" s="367"/>
      <c r="H360" s="367"/>
      <c r="I360" s="367"/>
      <c r="J360" s="367"/>
      <c r="K360" s="305"/>
      <c r="L360" s="367"/>
      <c r="M360" s="305"/>
      <c r="N360" s="305"/>
    </row>
    <row r="361" spans="1:14" ht="12.75">
      <c r="A361" s="305"/>
      <c r="B361" s="305"/>
      <c r="C361" s="305"/>
      <c r="D361" s="306"/>
      <c r="E361" s="367"/>
      <c r="F361" s="367"/>
      <c r="G361" s="367"/>
      <c r="H361" s="367"/>
      <c r="I361" s="367"/>
      <c r="J361" s="367"/>
      <c r="K361" s="305"/>
      <c r="L361" s="367"/>
      <c r="M361" s="305"/>
      <c r="N361" s="305"/>
    </row>
    <row r="362" spans="1:14" ht="12.75">
      <c r="A362" s="305"/>
      <c r="B362" s="305"/>
      <c r="C362" s="305"/>
      <c r="D362" s="306"/>
      <c r="E362" s="367"/>
      <c r="F362" s="367"/>
      <c r="G362" s="367"/>
      <c r="H362" s="367"/>
      <c r="I362" s="367"/>
      <c r="J362" s="367"/>
      <c r="K362" s="305"/>
      <c r="L362" s="367"/>
      <c r="M362" s="305"/>
      <c r="N362" s="305"/>
    </row>
    <row r="363" spans="1:14" ht="12.75">
      <c r="A363" s="305"/>
      <c r="B363" s="305"/>
      <c r="C363" s="305"/>
      <c r="D363" s="306"/>
      <c r="E363" s="367"/>
      <c r="F363" s="367"/>
      <c r="G363" s="367"/>
      <c r="H363" s="367"/>
      <c r="I363" s="367"/>
      <c r="J363" s="367"/>
      <c r="K363" s="305"/>
      <c r="L363" s="367"/>
      <c r="M363" s="305"/>
      <c r="N363" s="305"/>
    </row>
    <row r="364" spans="1:14" ht="12.75">
      <c r="A364" s="305"/>
      <c r="B364" s="305"/>
      <c r="C364" s="305"/>
      <c r="D364" s="306"/>
      <c r="E364" s="367"/>
      <c r="F364" s="367"/>
      <c r="G364" s="367"/>
      <c r="H364" s="367"/>
      <c r="I364" s="367"/>
      <c r="J364" s="367"/>
      <c r="K364" s="305"/>
      <c r="L364" s="367"/>
      <c r="M364" s="305"/>
      <c r="N364" s="305"/>
    </row>
    <row r="365" spans="1:14" ht="12.75">
      <c r="A365" s="305"/>
      <c r="B365" s="305"/>
      <c r="C365" s="305"/>
      <c r="D365" s="306"/>
      <c r="E365" s="367"/>
      <c r="F365" s="367"/>
      <c r="G365" s="367"/>
      <c r="H365" s="367"/>
      <c r="I365" s="367"/>
      <c r="J365" s="367"/>
      <c r="K365" s="305"/>
      <c r="L365" s="367"/>
      <c r="M365" s="305"/>
      <c r="N365" s="305"/>
    </row>
    <row r="366" spans="1:14" ht="12.75">
      <c r="A366" s="305"/>
      <c r="B366" s="305"/>
      <c r="C366" s="305"/>
      <c r="D366" s="306"/>
      <c r="E366" s="367"/>
      <c r="F366" s="367"/>
      <c r="G366" s="367"/>
      <c r="H366" s="367"/>
      <c r="I366" s="367"/>
      <c r="J366" s="367"/>
      <c r="K366" s="305"/>
      <c r="L366" s="367"/>
      <c r="M366" s="305"/>
      <c r="N366" s="305"/>
    </row>
    <row r="367" spans="1:14" ht="12.75">
      <c r="A367" s="305"/>
      <c r="B367" s="305"/>
      <c r="C367" s="305"/>
      <c r="D367" s="306"/>
      <c r="E367" s="367"/>
      <c r="F367" s="367"/>
      <c r="G367" s="367"/>
      <c r="H367" s="367"/>
      <c r="I367" s="367"/>
      <c r="J367" s="367"/>
      <c r="K367" s="305"/>
      <c r="L367" s="367"/>
      <c r="M367" s="305"/>
      <c r="N367" s="305"/>
    </row>
    <row r="368" spans="1:14" ht="12.75">
      <c r="A368" s="305"/>
      <c r="B368" s="305"/>
      <c r="C368" s="305"/>
      <c r="D368" s="306"/>
      <c r="E368" s="367"/>
      <c r="F368" s="367"/>
      <c r="G368" s="367"/>
      <c r="H368" s="367"/>
      <c r="I368" s="367"/>
      <c r="J368" s="367"/>
      <c r="K368" s="305"/>
      <c r="L368" s="367"/>
      <c r="M368" s="305"/>
      <c r="N368" s="305"/>
    </row>
    <row r="369" spans="1:14" ht="12.75">
      <c r="A369" s="305"/>
      <c r="B369" s="305"/>
      <c r="C369" s="305"/>
      <c r="D369" s="306"/>
      <c r="E369" s="367"/>
      <c r="F369" s="367"/>
      <c r="G369" s="367"/>
      <c r="H369" s="367"/>
      <c r="I369" s="367"/>
      <c r="J369" s="367"/>
      <c r="K369" s="305"/>
      <c r="L369" s="367"/>
      <c r="M369" s="305"/>
      <c r="N369" s="305"/>
    </row>
    <row r="370" spans="1:14" ht="12.75">
      <c r="A370" s="305"/>
      <c r="B370" s="305"/>
      <c r="C370" s="305"/>
      <c r="D370" s="306"/>
      <c r="E370" s="367"/>
      <c r="F370" s="367"/>
      <c r="G370" s="367"/>
      <c r="H370" s="367"/>
      <c r="I370" s="367"/>
      <c r="J370" s="367"/>
      <c r="K370" s="305"/>
      <c r="L370" s="367"/>
      <c r="M370" s="305"/>
      <c r="N370" s="305"/>
    </row>
    <row r="371" spans="1:14" ht="12.75">
      <c r="A371" s="305"/>
      <c r="B371" s="305"/>
      <c r="C371" s="305"/>
      <c r="D371" s="306"/>
      <c r="E371" s="367"/>
      <c r="F371" s="367"/>
      <c r="G371" s="367"/>
      <c r="H371" s="367"/>
      <c r="I371" s="367"/>
      <c r="J371" s="367"/>
      <c r="K371" s="305"/>
      <c r="L371" s="367"/>
      <c r="M371" s="305"/>
      <c r="N371" s="305"/>
    </row>
    <row r="372" spans="1:14" ht="12.75">
      <c r="A372" s="305"/>
      <c r="B372" s="305"/>
      <c r="C372" s="305"/>
      <c r="D372" s="306"/>
      <c r="E372" s="367"/>
      <c r="F372" s="367"/>
      <c r="G372" s="367"/>
      <c r="H372" s="367"/>
      <c r="I372" s="367"/>
      <c r="J372" s="367"/>
      <c r="K372" s="305"/>
      <c r="L372" s="367"/>
      <c r="M372" s="305"/>
      <c r="N372" s="305"/>
    </row>
    <row r="373" spans="1:14" ht="12.75">
      <c r="A373" s="305"/>
      <c r="B373" s="305"/>
      <c r="C373" s="305"/>
      <c r="D373" s="306"/>
      <c r="E373" s="367"/>
      <c r="F373" s="367"/>
      <c r="G373" s="367"/>
      <c r="H373" s="367"/>
      <c r="I373" s="367"/>
      <c r="J373" s="367"/>
      <c r="K373" s="305"/>
      <c r="L373" s="367"/>
      <c r="M373" s="305"/>
      <c r="N373" s="305"/>
    </row>
    <row r="374" spans="1:14" ht="12.75">
      <c r="A374" s="305"/>
      <c r="B374" s="305"/>
      <c r="C374" s="305"/>
      <c r="D374" s="306"/>
      <c r="E374" s="367"/>
      <c r="F374" s="367"/>
      <c r="G374" s="367"/>
      <c r="H374" s="367"/>
      <c r="I374" s="367"/>
      <c r="J374" s="367"/>
      <c r="K374" s="305"/>
      <c r="L374" s="367"/>
      <c r="M374" s="305"/>
      <c r="N374" s="305"/>
    </row>
    <row r="375" spans="1:14" ht="12.75">
      <c r="A375" s="305"/>
      <c r="B375" s="305"/>
      <c r="C375" s="305"/>
      <c r="D375" s="306"/>
      <c r="E375" s="367"/>
      <c r="F375" s="367"/>
      <c r="G375" s="367"/>
      <c r="H375" s="367"/>
      <c r="I375" s="367"/>
      <c r="J375" s="367"/>
      <c r="K375" s="305"/>
      <c r="L375" s="367"/>
      <c r="M375" s="305"/>
      <c r="N375" s="305"/>
    </row>
    <row r="376" spans="1:14" ht="12.75">
      <c r="A376" s="305"/>
      <c r="B376" s="305"/>
      <c r="C376" s="305"/>
      <c r="D376" s="306"/>
      <c r="E376" s="367"/>
      <c r="F376" s="367"/>
      <c r="G376" s="367"/>
      <c r="H376" s="367"/>
      <c r="I376" s="367"/>
      <c r="J376" s="367"/>
      <c r="K376" s="305"/>
      <c r="L376" s="367"/>
      <c r="M376" s="305"/>
      <c r="N376" s="305"/>
    </row>
    <row r="377" spans="1:14" ht="12.75">
      <c r="A377" s="305"/>
      <c r="B377" s="305"/>
      <c r="C377" s="305"/>
      <c r="D377" s="306"/>
      <c r="E377" s="367"/>
      <c r="F377" s="367"/>
      <c r="G377" s="367"/>
      <c r="H377" s="367"/>
      <c r="I377" s="367"/>
      <c r="J377" s="367"/>
      <c r="K377" s="305"/>
      <c r="L377" s="367"/>
      <c r="M377" s="305"/>
      <c r="N377" s="305"/>
    </row>
    <row r="378" spans="1:14" ht="12.75">
      <c r="A378" s="305"/>
      <c r="B378" s="305"/>
      <c r="C378" s="305"/>
      <c r="D378" s="306"/>
      <c r="E378" s="367"/>
      <c r="F378" s="367"/>
      <c r="G378" s="367"/>
      <c r="H378" s="367"/>
      <c r="I378" s="367"/>
      <c r="J378" s="367"/>
      <c r="K378" s="305"/>
      <c r="L378" s="367"/>
      <c r="M378" s="305"/>
      <c r="N378" s="305"/>
    </row>
    <row r="379" spans="1:14" ht="12.75">
      <c r="A379" s="305"/>
      <c r="B379" s="305"/>
      <c r="C379" s="305"/>
      <c r="D379" s="306"/>
      <c r="E379" s="367"/>
      <c r="F379" s="367"/>
      <c r="G379" s="367"/>
      <c r="H379" s="367"/>
      <c r="I379" s="367"/>
      <c r="J379" s="367"/>
      <c r="K379" s="305"/>
      <c r="L379" s="367"/>
      <c r="M379" s="305"/>
      <c r="N379" s="305"/>
    </row>
    <row r="380" spans="1:14" ht="12.75">
      <c r="A380" s="305"/>
      <c r="B380" s="305"/>
      <c r="C380" s="305"/>
      <c r="D380" s="306"/>
      <c r="E380" s="367"/>
      <c r="F380" s="367"/>
      <c r="G380" s="367"/>
      <c r="H380" s="367"/>
      <c r="I380" s="367"/>
      <c r="J380" s="367"/>
      <c r="K380" s="305"/>
      <c r="L380" s="367"/>
      <c r="M380" s="305"/>
      <c r="N380" s="305"/>
    </row>
    <row r="381" spans="1:14" ht="12.75">
      <c r="A381" s="305"/>
      <c r="B381" s="305"/>
      <c r="C381" s="305"/>
      <c r="D381" s="306"/>
      <c r="E381" s="367"/>
      <c r="F381" s="367"/>
      <c r="G381" s="367"/>
      <c r="H381" s="367"/>
      <c r="I381" s="367"/>
      <c r="J381" s="367"/>
      <c r="K381" s="305"/>
      <c r="L381" s="367"/>
      <c r="M381" s="305"/>
      <c r="N381" s="305"/>
    </row>
    <row r="382" spans="1:14" ht="12.75">
      <c r="A382" s="305"/>
      <c r="B382" s="305"/>
      <c r="C382" s="305"/>
      <c r="D382" s="306"/>
      <c r="E382" s="367"/>
      <c r="F382" s="367"/>
      <c r="G382" s="367"/>
      <c r="H382" s="367"/>
      <c r="I382" s="367"/>
      <c r="J382" s="367"/>
      <c r="K382" s="305"/>
      <c r="L382" s="367"/>
      <c r="M382" s="305"/>
      <c r="N382" s="305"/>
    </row>
    <row r="383" spans="1:14" ht="12.75">
      <c r="A383" s="305"/>
      <c r="B383" s="305"/>
      <c r="C383" s="305"/>
      <c r="D383" s="306"/>
      <c r="E383" s="367"/>
      <c r="F383" s="367"/>
      <c r="G383" s="367"/>
      <c r="H383" s="367"/>
      <c r="I383" s="367"/>
      <c r="J383" s="367"/>
      <c r="K383" s="305"/>
      <c r="L383" s="367"/>
      <c r="M383" s="305"/>
      <c r="N383" s="305"/>
    </row>
    <row r="384" spans="1:14" ht="12.75">
      <c r="A384" s="305"/>
      <c r="B384" s="305"/>
      <c r="C384" s="305"/>
      <c r="D384" s="306"/>
      <c r="E384" s="367"/>
      <c r="F384" s="367"/>
      <c r="G384" s="367"/>
      <c r="H384" s="367"/>
      <c r="I384" s="367"/>
      <c r="J384" s="367"/>
      <c r="K384" s="305"/>
      <c r="L384" s="367"/>
      <c r="M384" s="305"/>
      <c r="N384" s="305"/>
    </row>
    <row r="385" spans="1:14" ht="12.75">
      <c r="A385" s="305"/>
      <c r="B385" s="305"/>
      <c r="C385" s="305"/>
      <c r="D385" s="306"/>
      <c r="E385" s="367"/>
      <c r="F385" s="367"/>
      <c r="G385" s="367"/>
      <c r="H385" s="367"/>
      <c r="I385" s="367"/>
      <c r="J385" s="367"/>
      <c r="K385" s="305"/>
      <c r="L385" s="367"/>
      <c r="M385" s="305"/>
      <c r="N385" s="305"/>
    </row>
    <row r="386" spans="1:14" ht="12.75">
      <c r="A386" s="305"/>
      <c r="B386" s="305"/>
      <c r="C386" s="305"/>
      <c r="D386" s="306"/>
      <c r="E386" s="367"/>
      <c r="F386" s="367"/>
      <c r="G386" s="367"/>
      <c r="H386" s="367"/>
      <c r="I386" s="367"/>
      <c r="J386" s="367"/>
      <c r="K386" s="305"/>
      <c r="L386" s="367"/>
      <c r="M386" s="305"/>
      <c r="N386" s="305"/>
    </row>
    <row r="387" spans="1:14" ht="12.75">
      <c r="A387" s="305"/>
      <c r="B387" s="305"/>
      <c r="C387" s="305"/>
      <c r="D387" s="306"/>
      <c r="E387" s="367"/>
      <c r="F387" s="367"/>
      <c r="G387" s="367"/>
      <c r="H387" s="367"/>
      <c r="I387" s="367"/>
      <c r="J387" s="367"/>
      <c r="K387" s="305"/>
      <c r="L387" s="367"/>
      <c r="M387" s="305"/>
      <c r="N387" s="305"/>
    </row>
    <row r="388" spans="1:14" ht="12.75">
      <c r="A388" s="305"/>
      <c r="B388" s="305"/>
      <c r="C388" s="305"/>
      <c r="D388" s="306"/>
      <c r="E388" s="367"/>
      <c r="F388" s="367"/>
      <c r="G388" s="367"/>
      <c r="H388" s="367"/>
      <c r="I388" s="367"/>
      <c r="J388" s="367"/>
      <c r="K388" s="305"/>
      <c r="L388" s="367"/>
      <c r="M388" s="305"/>
      <c r="N388" s="305"/>
    </row>
    <row r="389" spans="1:14" ht="12.75">
      <c r="A389" s="305"/>
      <c r="B389" s="305"/>
      <c r="C389" s="305"/>
      <c r="D389" s="306"/>
      <c r="E389" s="367"/>
      <c r="F389" s="367"/>
      <c r="G389" s="367"/>
      <c r="H389" s="367"/>
      <c r="I389" s="367"/>
      <c r="J389" s="367"/>
      <c r="K389" s="305"/>
      <c r="L389" s="367"/>
      <c r="M389" s="305"/>
      <c r="N389" s="305"/>
    </row>
    <row r="390" spans="1:14" ht="12.75">
      <c r="A390" s="305"/>
      <c r="B390" s="305"/>
      <c r="C390" s="305"/>
      <c r="D390" s="306"/>
      <c r="E390" s="367"/>
      <c r="F390" s="367"/>
      <c r="G390" s="367"/>
      <c r="H390" s="367"/>
      <c r="I390" s="367"/>
      <c r="J390" s="367"/>
      <c r="K390" s="305"/>
      <c r="L390" s="367"/>
      <c r="M390" s="305"/>
      <c r="N390" s="305"/>
    </row>
    <row r="391" spans="1:14" ht="12.75">
      <c r="A391" s="305"/>
      <c r="B391" s="305"/>
      <c r="C391" s="305"/>
      <c r="D391" s="306"/>
      <c r="E391" s="367"/>
      <c r="F391" s="367"/>
      <c r="G391" s="367"/>
      <c r="H391" s="367"/>
      <c r="I391" s="367"/>
      <c r="J391" s="367"/>
      <c r="K391" s="305"/>
      <c r="L391" s="367"/>
      <c r="M391" s="305"/>
      <c r="N391" s="305"/>
    </row>
    <row r="392" spans="1:14" ht="12.75">
      <c r="A392" s="305"/>
      <c r="B392" s="305"/>
      <c r="C392" s="305"/>
      <c r="D392" s="306"/>
      <c r="E392" s="367"/>
      <c r="F392" s="367"/>
      <c r="G392" s="367"/>
      <c r="H392" s="367"/>
      <c r="I392" s="367"/>
      <c r="J392" s="367"/>
      <c r="K392" s="305"/>
      <c r="L392" s="367"/>
      <c r="M392" s="305"/>
      <c r="N392" s="305"/>
    </row>
    <row r="393" spans="1:14" ht="12.75">
      <c r="A393" s="305"/>
      <c r="B393" s="305"/>
      <c r="C393" s="305"/>
      <c r="D393" s="306"/>
      <c r="E393" s="367"/>
      <c r="F393" s="367"/>
      <c r="G393" s="367"/>
      <c r="H393" s="367"/>
      <c r="I393" s="367"/>
      <c r="J393" s="367"/>
      <c r="K393" s="305"/>
      <c r="L393" s="367"/>
      <c r="M393" s="305"/>
      <c r="N393" s="305"/>
    </row>
    <row r="394" spans="1:14" ht="12.75">
      <c r="A394" s="305"/>
      <c r="B394" s="305"/>
      <c r="C394" s="305"/>
      <c r="D394" s="306"/>
      <c r="E394" s="367"/>
      <c r="F394" s="367"/>
      <c r="G394" s="367"/>
      <c r="H394" s="367"/>
      <c r="I394" s="367"/>
      <c r="J394" s="367"/>
      <c r="K394" s="305"/>
      <c r="L394" s="367"/>
      <c r="M394" s="305"/>
      <c r="N394" s="305"/>
    </row>
    <row r="395" spans="1:14" ht="12.75">
      <c r="A395" s="305"/>
      <c r="B395" s="305"/>
      <c r="C395" s="305"/>
      <c r="D395" s="306"/>
      <c r="E395" s="367"/>
      <c r="F395" s="367"/>
      <c r="G395" s="367"/>
      <c r="H395" s="367"/>
      <c r="I395" s="367"/>
      <c r="J395" s="367"/>
      <c r="K395" s="305"/>
      <c r="L395" s="367"/>
      <c r="M395" s="305"/>
      <c r="N395" s="305"/>
    </row>
    <row r="396" spans="1:14" ht="12.75">
      <c r="A396" s="305"/>
      <c r="B396" s="305"/>
      <c r="C396" s="305"/>
      <c r="D396" s="306"/>
      <c r="E396" s="367"/>
      <c r="F396" s="367"/>
      <c r="G396" s="367"/>
      <c r="H396" s="367"/>
      <c r="I396" s="367"/>
      <c r="J396" s="367"/>
      <c r="K396" s="305"/>
      <c r="L396" s="367"/>
      <c r="M396" s="305"/>
      <c r="N396" s="305"/>
    </row>
    <row r="397" spans="1:14" ht="12.75">
      <c r="A397" s="305"/>
      <c r="B397" s="305"/>
      <c r="C397" s="305"/>
      <c r="D397" s="306"/>
      <c r="E397" s="367"/>
      <c r="F397" s="367"/>
      <c r="G397" s="367"/>
      <c r="H397" s="367"/>
      <c r="I397" s="367"/>
      <c r="J397" s="367"/>
      <c r="K397" s="305"/>
      <c r="L397" s="367"/>
      <c r="M397" s="305"/>
      <c r="N397" s="305"/>
    </row>
    <row r="398" spans="1:14" ht="12.75">
      <c r="A398" s="305"/>
      <c r="B398" s="305"/>
      <c r="C398" s="305"/>
      <c r="D398" s="306"/>
      <c r="E398" s="367"/>
      <c r="F398" s="367"/>
      <c r="G398" s="367"/>
      <c r="H398" s="367"/>
      <c r="I398" s="367"/>
      <c r="J398" s="367"/>
      <c r="K398" s="305"/>
      <c r="L398" s="367"/>
      <c r="M398" s="305"/>
      <c r="N398" s="305"/>
    </row>
    <row r="399" spans="1:14" ht="12.75">
      <c r="A399" s="305"/>
      <c r="B399" s="305"/>
      <c r="C399" s="305"/>
      <c r="D399" s="306"/>
      <c r="E399" s="367"/>
      <c r="F399" s="367"/>
      <c r="G399" s="367"/>
      <c r="H399" s="367"/>
      <c r="I399" s="367"/>
      <c r="J399" s="367"/>
      <c r="K399" s="305"/>
      <c r="L399" s="367"/>
      <c r="M399" s="305"/>
      <c r="N399" s="305"/>
    </row>
    <row r="400" spans="1:14" ht="12.75">
      <c r="A400" s="305"/>
      <c r="B400" s="305"/>
      <c r="C400" s="305"/>
      <c r="D400" s="306"/>
      <c r="E400" s="367"/>
      <c r="F400" s="367"/>
      <c r="G400" s="367"/>
      <c r="H400" s="367"/>
      <c r="I400" s="367"/>
      <c r="J400" s="367"/>
      <c r="K400" s="305"/>
      <c r="L400" s="367"/>
      <c r="M400" s="305"/>
      <c r="N400" s="305"/>
    </row>
    <row r="401" spans="1:14" ht="12.75">
      <c r="A401" s="305"/>
      <c r="B401" s="305"/>
      <c r="C401" s="305"/>
      <c r="D401" s="306"/>
      <c r="E401" s="367"/>
      <c r="F401" s="367"/>
      <c r="G401" s="367"/>
      <c r="H401" s="367"/>
      <c r="I401" s="367"/>
      <c r="J401" s="367"/>
      <c r="K401" s="305"/>
      <c r="L401" s="367"/>
      <c r="M401" s="305"/>
      <c r="N401" s="305"/>
    </row>
    <row r="402" spans="1:14" ht="12.75">
      <c r="A402" s="305"/>
      <c r="B402" s="305"/>
      <c r="C402" s="305"/>
      <c r="D402" s="306"/>
      <c r="E402" s="367"/>
      <c r="F402" s="367"/>
      <c r="G402" s="367"/>
      <c r="H402" s="367"/>
      <c r="I402" s="367"/>
      <c r="J402" s="367"/>
      <c r="K402" s="305"/>
      <c r="L402" s="367"/>
      <c r="M402" s="305"/>
      <c r="N402" s="305"/>
    </row>
    <row r="403" spans="1:14" ht="12.75">
      <c r="A403" s="305"/>
      <c r="B403" s="305"/>
      <c r="C403" s="305"/>
      <c r="D403" s="306"/>
      <c r="E403" s="367"/>
      <c r="F403" s="367"/>
      <c r="G403" s="367"/>
      <c r="H403" s="367"/>
      <c r="I403" s="367"/>
      <c r="J403" s="367"/>
      <c r="K403" s="305"/>
      <c r="L403" s="367"/>
      <c r="M403" s="305"/>
      <c r="N403" s="305"/>
    </row>
    <row r="404" spans="1:14" ht="12.75">
      <c r="A404" s="305"/>
      <c r="B404" s="305"/>
      <c r="C404" s="305"/>
      <c r="D404" s="306"/>
      <c r="E404" s="367"/>
      <c r="F404" s="367"/>
      <c r="G404" s="367"/>
      <c r="H404" s="367"/>
      <c r="I404" s="367"/>
      <c r="J404" s="367"/>
      <c r="K404" s="305"/>
      <c r="L404" s="367"/>
      <c r="M404" s="305"/>
      <c r="N404" s="305"/>
    </row>
    <row r="405" spans="1:14" ht="12.75">
      <c r="A405" s="305"/>
      <c r="B405" s="305"/>
      <c r="C405" s="305"/>
      <c r="D405" s="306"/>
      <c r="E405" s="367"/>
      <c r="F405" s="367"/>
      <c r="G405" s="367"/>
      <c r="H405" s="367"/>
      <c r="I405" s="367"/>
      <c r="J405" s="367"/>
      <c r="K405" s="305"/>
      <c r="L405" s="367"/>
      <c r="M405" s="305"/>
      <c r="N405" s="305"/>
    </row>
    <row r="406" spans="1:14" ht="12.75">
      <c r="A406" s="305"/>
      <c r="B406" s="305"/>
      <c r="C406" s="305"/>
      <c r="D406" s="306"/>
      <c r="E406" s="367"/>
      <c r="F406" s="367"/>
      <c r="G406" s="367"/>
      <c r="H406" s="367"/>
      <c r="I406" s="367"/>
      <c r="J406" s="367"/>
      <c r="K406" s="305"/>
      <c r="L406" s="367"/>
      <c r="M406" s="305"/>
      <c r="N406" s="305"/>
    </row>
    <row r="407" spans="1:14" ht="12.75">
      <c r="A407" s="305"/>
      <c r="B407" s="305"/>
      <c r="C407" s="305"/>
      <c r="D407" s="306"/>
      <c r="E407" s="367"/>
      <c r="F407" s="367"/>
      <c r="G407" s="367"/>
      <c r="H407" s="367"/>
      <c r="I407" s="367"/>
      <c r="J407" s="367"/>
      <c r="K407" s="305"/>
      <c r="L407" s="367"/>
      <c r="M407" s="305"/>
      <c r="N407" s="305"/>
    </row>
    <row r="408" spans="1:14" ht="12.75">
      <c r="A408" s="305"/>
      <c r="B408" s="305"/>
      <c r="C408" s="305"/>
      <c r="D408" s="306"/>
      <c r="E408" s="367"/>
      <c r="F408" s="367"/>
      <c r="G408" s="367"/>
      <c r="H408" s="367"/>
      <c r="I408" s="367"/>
      <c r="J408" s="367"/>
      <c r="K408" s="305"/>
      <c r="L408" s="367"/>
      <c r="M408" s="305"/>
      <c r="N408" s="305"/>
    </row>
    <row r="409" spans="1:14" ht="12.75">
      <c r="A409" s="305"/>
      <c r="B409" s="305"/>
      <c r="C409" s="305"/>
      <c r="D409" s="306"/>
      <c r="E409" s="367"/>
      <c r="F409" s="367"/>
      <c r="G409" s="367"/>
      <c r="H409" s="367"/>
      <c r="I409" s="367"/>
      <c r="J409" s="367"/>
      <c r="K409" s="305"/>
      <c r="L409" s="367"/>
      <c r="M409" s="305"/>
      <c r="N409" s="305"/>
    </row>
    <row r="410" spans="1:14" ht="12.75">
      <c r="A410" s="305"/>
      <c r="B410" s="305"/>
      <c r="C410" s="305"/>
      <c r="D410" s="306"/>
      <c r="E410" s="367"/>
      <c r="F410" s="367"/>
      <c r="G410" s="367"/>
      <c r="H410" s="367"/>
      <c r="I410" s="367"/>
      <c r="J410" s="367"/>
      <c r="K410" s="305"/>
      <c r="L410" s="367"/>
      <c r="M410" s="305"/>
      <c r="N410" s="305"/>
    </row>
    <row r="411" spans="1:14" ht="12.75">
      <c r="A411" s="305"/>
      <c r="B411" s="305"/>
      <c r="C411" s="305"/>
      <c r="D411" s="306"/>
      <c r="E411" s="367"/>
      <c r="F411" s="367"/>
      <c r="G411" s="367"/>
      <c r="H411" s="367"/>
      <c r="I411" s="367"/>
      <c r="J411" s="367"/>
      <c r="K411" s="305"/>
      <c r="L411" s="367"/>
      <c r="M411" s="305"/>
      <c r="N411" s="305"/>
    </row>
    <row r="412" spans="1:14" ht="12.75">
      <c r="A412" s="305"/>
      <c r="B412" s="305"/>
      <c r="C412" s="305"/>
      <c r="D412" s="306"/>
      <c r="E412" s="367"/>
      <c r="F412" s="367"/>
      <c r="G412" s="367"/>
      <c r="H412" s="367"/>
      <c r="I412" s="367"/>
      <c r="J412" s="367"/>
      <c r="K412" s="305"/>
      <c r="L412" s="367"/>
      <c r="M412" s="305"/>
      <c r="N412" s="305"/>
    </row>
    <row r="413" spans="1:14" ht="12.75">
      <c r="A413" s="305"/>
      <c r="B413" s="305"/>
      <c r="C413" s="305"/>
      <c r="D413" s="306"/>
      <c r="E413" s="367"/>
      <c r="F413" s="367"/>
      <c r="G413" s="367"/>
      <c r="H413" s="367"/>
      <c r="I413" s="367"/>
      <c r="J413" s="367"/>
      <c r="K413" s="305"/>
      <c r="L413" s="367"/>
      <c r="M413" s="305"/>
      <c r="N413" s="305"/>
    </row>
    <row r="414" spans="1:14" ht="12.75">
      <c r="A414" s="305"/>
      <c r="B414" s="305"/>
      <c r="C414" s="305"/>
      <c r="D414" s="306"/>
      <c r="E414" s="367"/>
      <c r="F414" s="367"/>
      <c r="G414" s="367"/>
      <c r="H414" s="367"/>
      <c r="I414" s="367"/>
      <c r="J414" s="367"/>
      <c r="K414" s="305"/>
      <c r="L414" s="367"/>
      <c r="M414" s="305"/>
      <c r="N414" s="305"/>
    </row>
    <row r="415" spans="1:14" ht="12.75">
      <c r="A415" s="305"/>
      <c r="B415" s="305"/>
      <c r="C415" s="305"/>
      <c r="D415" s="306"/>
      <c r="E415" s="367"/>
      <c r="F415" s="367"/>
      <c r="G415" s="367"/>
      <c r="H415" s="367"/>
      <c r="I415" s="367"/>
      <c r="J415" s="367"/>
      <c r="K415" s="305"/>
      <c r="L415" s="367"/>
      <c r="M415" s="305"/>
      <c r="N415" s="305"/>
    </row>
    <row r="416" spans="1:14" ht="12.75">
      <c r="A416" s="305"/>
      <c r="B416" s="305"/>
      <c r="C416" s="305"/>
      <c r="D416" s="306"/>
      <c r="E416" s="367"/>
      <c r="F416" s="367"/>
      <c r="G416" s="367"/>
      <c r="H416" s="367"/>
      <c r="I416" s="367"/>
      <c r="J416" s="367"/>
      <c r="K416" s="305"/>
      <c r="L416" s="367"/>
      <c r="M416" s="305"/>
      <c r="N416" s="305"/>
    </row>
    <row r="417" spans="1:14" ht="12.75">
      <c r="A417" s="305"/>
      <c r="B417" s="305"/>
      <c r="C417" s="305"/>
      <c r="D417" s="306"/>
      <c r="E417" s="367"/>
      <c r="F417" s="367"/>
      <c r="G417" s="367"/>
      <c r="H417" s="367"/>
      <c r="I417" s="367"/>
      <c r="J417" s="367"/>
      <c r="K417" s="305"/>
      <c r="L417" s="367"/>
      <c r="M417" s="305"/>
      <c r="N417" s="305"/>
    </row>
    <row r="418" spans="1:14" ht="12.75">
      <c r="A418" s="305"/>
      <c r="B418" s="305"/>
      <c r="C418" s="305"/>
      <c r="D418" s="306"/>
      <c r="E418" s="367"/>
      <c r="F418" s="367"/>
      <c r="G418" s="367"/>
      <c r="H418" s="367"/>
      <c r="I418" s="367"/>
      <c r="J418" s="367"/>
      <c r="K418" s="305"/>
      <c r="L418" s="367"/>
      <c r="M418" s="305"/>
      <c r="N418" s="305"/>
    </row>
    <row r="419" spans="1:14" ht="12.75">
      <c r="A419" s="305"/>
      <c r="B419" s="305"/>
      <c r="C419" s="305"/>
      <c r="D419" s="306"/>
      <c r="E419" s="367"/>
      <c r="F419" s="367"/>
      <c r="G419" s="367"/>
      <c r="H419" s="367"/>
      <c r="I419" s="367"/>
      <c r="J419" s="367"/>
      <c r="K419" s="305"/>
      <c r="L419" s="367"/>
      <c r="M419" s="305"/>
      <c r="N419" s="305"/>
    </row>
    <row r="420" spans="1:14" ht="12.75">
      <c r="A420" s="305"/>
      <c r="B420" s="305"/>
      <c r="C420" s="305"/>
      <c r="D420" s="306"/>
      <c r="E420" s="367"/>
      <c r="F420" s="367"/>
      <c r="G420" s="367"/>
      <c r="H420" s="367"/>
      <c r="I420" s="367"/>
      <c r="J420" s="367"/>
      <c r="K420" s="305"/>
      <c r="L420" s="367"/>
      <c r="M420" s="305"/>
      <c r="N420" s="305"/>
    </row>
    <row r="421" spans="1:14" ht="12.75">
      <c r="A421" s="305"/>
      <c r="B421" s="305"/>
      <c r="C421" s="305"/>
      <c r="D421" s="306"/>
      <c r="E421" s="367"/>
      <c r="F421" s="367"/>
      <c r="G421" s="367"/>
      <c r="H421" s="367"/>
      <c r="I421" s="367"/>
      <c r="J421" s="367"/>
      <c r="K421" s="305"/>
      <c r="L421" s="367"/>
      <c r="M421" s="305"/>
      <c r="N421" s="305"/>
    </row>
    <row r="422" spans="1:14" ht="12.75">
      <c r="A422" s="305"/>
      <c r="B422" s="305"/>
      <c r="C422" s="305"/>
      <c r="D422" s="306"/>
      <c r="E422" s="367"/>
      <c r="F422" s="367"/>
      <c r="G422" s="367"/>
      <c r="H422" s="367"/>
      <c r="I422" s="367"/>
      <c r="J422" s="367"/>
      <c r="K422" s="305"/>
      <c r="L422" s="367"/>
      <c r="M422" s="305"/>
      <c r="N422" s="305"/>
    </row>
    <row r="423" spans="1:14" ht="12.75">
      <c r="A423" s="305"/>
      <c r="B423" s="305"/>
      <c r="C423" s="305"/>
      <c r="D423" s="306"/>
      <c r="E423" s="367"/>
      <c r="F423" s="367"/>
      <c r="G423" s="367"/>
      <c r="H423" s="367"/>
      <c r="I423" s="367"/>
      <c r="J423" s="367"/>
      <c r="K423" s="305"/>
      <c r="L423" s="367"/>
      <c r="M423" s="305"/>
      <c r="N423" s="305"/>
    </row>
    <row r="424" spans="1:14" ht="12.75">
      <c r="A424" s="305"/>
      <c r="B424" s="305"/>
      <c r="C424" s="305"/>
      <c r="D424" s="306"/>
      <c r="E424" s="367"/>
      <c r="F424" s="367"/>
      <c r="G424" s="367"/>
      <c r="H424" s="367"/>
      <c r="I424" s="367"/>
      <c r="J424" s="367"/>
      <c r="K424" s="305"/>
      <c r="L424" s="367"/>
      <c r="M424" s="305"/>
      <c r="N424" s="305"/>
    </row>
    <row r="425" spans="1:14" ht="12.75">
      <c r="A425" s="305"/>
      <c r="B425" s="305"/>
      <c r="C425" s="305"/>
      <c r="D425" s="306"/>
      <c r="E425" s="367"/>
      <c r="F425" s="367"/>
      <c r="G425" s="367"/>
      <c r="H425" s="367"/>
      <c r="I425" s="367"/>
      <c r="J425" s="367"/>
      <c r="K425" s="305"/>
      <c r="L425" s="367"/>
      <c r="M425" s="305"/>
      <c r="N425" s="305"/>
    </row>
    <row r="426" spans="1:14" ht="12.75">
      <c r="A426" s="305"/>
      <c r="B426" s="305"/>
      <c r="C426" s="305"/>
      <c r="D426" s="306"/>
      <c r="E426" s="367"/>
      <c r="F426" s="367"/>
      <c r="G426" s="367"/>
      <c r="H426" s="367"/>
      <c r="I426" s="367"/>
      <c r="J426" s="367"/>
      <c r="K426" s="305"/>
      <c r="L426" s="367"/>
      <c r="M426" s="305"/>
      <c r="N426" s="305"/>
    </row>
    <row r="427" spans="1:14" ht="12.75">
      <c r="A427" s="305"/>
      <c r="B427" s="305"/>
      <c r="C427" s="305"/>
      <c r="D427" s="306"/>
      <c r="E427" s="367"/>
      <c r="F427" s="367"/>
      <c r="G427" s="367"/>
      <c r="H427" s="367"/>
      <c r="I427" s="367"/>
      <c r="J427" s="367"/>
      <c r="K427" s="305"/>
      <c r="L427" s="367"/>
      <c r="M427" s="305"/>
      <c r="N427" s="305"/>
    </row>
    <row r="428" spans="1:14" ht="12.75">
      <c r="A428" s="305"/>
      <c r="B428" s="305"/>
      <c r="C428" s="305"/>
      <c r="D428" s="306"/>
      <c r="E428" s="367"/>
      <c r="F428" s="367"/>
      <c r="G428" s="367"/>
      <c r="H428" s="367"/>
      <c r="I428" s="367"/>
      <c r="J428" s="367"/>
      <c r="K428" s="305"/>
      <c r="L428" s="367"/>
      <c r="M428" s="305"/>
      <c r="N428" s="305"/>
    </row>
    <row r="429" spans="1:14" ht="12.75">
      <c r="A429" s="305"/>
      <c r="B429" s="305"/>
      <c r="C429" s="305"/>
      <c r="D429" s="306"/>
      <c r="E429" s="367"/>
      <c r="F429" s="367"/>
      <c r="G429" s="367"/>
      <c r="H429" s="367"/>
      <c r="I429" s="367"/>
      <c r="J429" s="367"/>
      <c r="K429" s="305"/>
      <c r="L429" s="367"/>
      <c r="M429" s="305"/>
      <c r="N429" s="305"/>
    </row>
    <row r="430" spans="1:14" ht="12.75">
      <c r="A430" s="305"/>
      <c r="B430" s="305"/>
      <c r="C430" s="305"/>
      <c r="D430" s="306"/>
      <c r="E430" s="367"/>
      <c r="F430" s="367"/>
      <c r="G430" s="367"/>
      <c r="H430" s="367"/>
      <c r="I430" s="367"/>
      <c r="J430" s="367"/>
      <c r="K430" s="305"/>
      <c r="L430" s="367"/>
      <c r="M430" s="305"/>
      <c r="N430" s="305"/>
    </row>
    <row r="431" spans="1:14" ht="12.75">
      <c r="A431" s="305"/>
      <c r="B431" s="305"/>
      <c r="C431" s="305"/>
      <c r="D431" s="306"/>
      <c r="E431" s="367"/>
      <c r="F431" s="367"/>
      <c r="G431" s="367"/>
      <c r="H431" s="367"/>
      <c r="I431" s="367"/>
      <c r="J431" s="367"/>
      <c r="K431" s="305"/>
      <c r="L431" s="367"/>
      <c r="M431" s="305"/>
      <c r="N431" s="305"/>
    </row>
    <row r="432" spans="1:14" ht="12.75">
      <c r="A432" s="305"/>
      <c r="B432" s="305"/>
      <c r="C432" s="305"/>
      <c r="D432" s="306"/>
      <c r="E432" s="367"/>
      <c r="F432" s="367"/>
      <c r="G432" s="367"/>
      <c r="H432" s="367"/>
      <c r="I432" s="367"/>
      <c r="J432" s="367"/>
      <c r="K432" s="305"/>
      <c r="L432" s="367"/>
      <c r="M432" s="305"/>
      <c r="N432" s="305"/>
    </row>
    <row r="433" spans="1:14" ht="12.75">
      <c r="A433" s="305"/>
      <c r="B433" s="305"/>
      <c r="C433" s="305"/>
      <c r="D433" s="306"/>
      <c r="E433" s="367"/>
      <c r="F433" s="367"/>
      <c r="G433" s="367"/>
      <c r="H433" s="367"/>
      <c r="I433" s="367"/>
      <c r="J433" s="367"/>
      <c r="K433" s="305"/>
      <c r="L433" s="367"/>
      <c r="M433" s="305"/>
      <c r="N433" s="305"/>
    </row>
    <row r="434" spans="1:14" ht="12.75">
      <c r="A434" s="305"/>
      <c r="B434" s="305"/>
      <c r="C434" s="305"/>
      <c r="D434" s="306"/>
      <c r="E434" s="367"/>
      <c r="F434" s="367"/>
      <c r="G434" s="367"/>
      <c r="H434" s="367"/>
      <c r="I434" s="367"/>
      <c r="J434" s="367"/>
      <c r="K434" s="305"/>
      <c r="L434" s="367"/>
      <c r="M434" s="305"/>
      <c r="N434" s="305"/>
    </row>
    <row r="435" spans="1:14" ht="12.75">
      <c r="A435" s="305"/>
      <c r="B435" s="305"/>
      <c r="C435" s="305"/>
      <c r="D435" s="306"/>
      <c r="E435" s="367"/>
      <c r="F435" s="367"/>
      <c r="G435" s="367"/>
      <c r="H435" s="367"/>
      <c r="I435" s="367"/>
      <c r="J435" s="367"/>
      <c r="K435" s="305"/>
      <c r="L435" s="367"/>
      <c r="M435" s="305"/>
      <c r="N435" s="305"/>
    </row>
    <row r="436" spans="1:14" ht="12.75">
      <c r="A436" s="305"/>
      <c r="B436" s="305"/>
      <c r="C436" s="305"/>
      <c r="D436" s="306"/>
      <c r="E436" s="367"/>
      <c r="F436" s="367"/>
      <c r="G436" s="367"/>
      <c r="H436" s="367"/>
      <c r="I436" s="367"/>
      <c r="J436" s="367"/>
      <c r="K436" s="305"/>
      <c r="L436" s="367"/>
      <c r="M436" s="305"/>
      <c r="N436" s="305"/>
    </row>
    <row r="437" spans="1:14" ht="12.75">
      <c r="A437" s="305"/>
      <c r="B437" s="305"/>
      <c r="C437" s="305"/>
      <c r="D437" s="306"/>
      <c r="E437" s="367"/>
      <c r="F437" s="367"/>
      <c r="G437" s="367"/>
      <c r="H437" s="367"/>
      <c r="I437" s="367"/>
      <c r="J437" s="367"/>
      <c r="K437" s="305"/>
      <c r="L437" s="367"/>
      <c r="M437" s="305"/>
      <c r="N437" s="305"/>
    </row>
    <row r="438" spans="1:14" ht="12.75">
      <c r="A438" s="305"/>
      <c r="B438" s="305"/>
      <c r="C438" s="305"/>
      <c r="D438" s="306"/>
      <c r="E438" s="367"/>
      <c r="F438" s="367"/>
      <c r="G438" s="367"/>
      <c r="H438" s="367"/>
      <c r="I438" s="367"/>
      <c r="J438" s="367"/>
      <c r="K438" s="305"/>
      <c r="L438" s="367"/>
      <c r="M438" s="305"/>
      <c r="N438" s="305"/>
    </row>
    <row r="439" spans="1:14" ht="12.75">
      <c r="A439" s="305"/>
      <c r="B439" s="305"/>
      <c r="C439" s="305"/>
      <c r="D439" s="306"/>
      <c r="E439" s="367"/>
      <c r="F439" s="367"/>
      <c r="G439" s="367"/>
      <c r="H439" s="367"/>
      <c r="I439" s="367"/>
      <c r="J439" s="367"/>
      <c r="K439" s="305"/>
      <c r="L439" s="367"/>
      <c r="M439" s="305"/>
      <c r="N439" s="305"/>
    </row>
    <row r="440" spans="1:14" ht="12.75">
      <c r="A440" s="305"/>
      <c r="B440" s="305"/>
      <c r="C440" s="305"/>
      <c r="D440" s="306"/>
      <c r="E440" s="367"/>
      <c r="F440" s="367"/>
      <c r="G440" s="367"/>
      <c r="H440" s="367"/>
      <c r="I440" s="367"/>
      <c r="J440" s="367"/>
      <c r="K440" s="305"/>
      <c r="L440" s="367"/>
      <c r="M440" s="305"/>
      <c r="N440" s="305"/>
    </row>
    <row r="441" spans="1:14" ht="12.75">
      <c r="A441" s="305"/>
      <c r="B441" s="305"/>
      <c r="C441" s="305"/>
      <c r="D441" s="306"/>
      <c r="E441" s="367"/>
      <c r="F441" s="367"/>
      <c r="G441" s="367"/>
      <c r="H441" s="367"/>
      <c r="I441" s="367"/>
      <c r="J441" s="367"/>
      <c r="K441" s="305"/>
      <c r="L441" s="367"/>
      <c r="M441" s="305"/>
      <c r="N441" s="305"/>
    </row>
    <row r="442" spans="1:14" ht="12.75">
      <c r="A442" s="305"/>
      <c r="B442" s="305"/>
      <c r="C442" s="305"/>
      <c r="D442" s="306"/>
      <c r="E442" s="367"/>
      <c r="F442" s="367"/>
      <c r="G442" s="367"/>
      <c r="H442" s="367"/>
      <c r="I442" s="367"/>
      <c r="J442" s="367"/>
      <c r="K442" s="305"/>
      <c r="L442" s="367"/>
      <c r="M442" s="305"/>
      <c r="N442" s="305"/>
    </row>
    <row r="443" spans="1:14" ht="12.75">
      <c r="A443" s="305"/>
      <c r="B443" s="305"/>
      <c r="C443" s="305"/>
      <c r="D443" s="306"/>
      <c r="E443" s="367"/>
      <c r="F443" s="367"/>
      <c r="G443" s="367"/>
      <c r="H443" s="367"/>
      <c r="I443" s="367"/>
      <c r="J443" s="367"/>
      <c r="K443" s="305"/>
      <c r="L443" s="367"/>
      <c r="M443" s="305"/>
      <c r="N443" s="305"/>
    </row>
    <row r="444" spans="1:14" ht="12.75">
      <c r="A444" s="305"/>
      <c r="B444" s="305"/>
      <c r="C444" s="305"/>
      <c r="D444" s="306"/>
      <c r="E444" s="367"/>
      <c r="F444" s="367"/>
      <c r="G444" s="367"/>
      <c r="H444" s="367"/>
      <c r="I444" s="367"/>
      <c r="J444" s="367"/>
      <c r="K444" s="305"/>
      <c r="L444" s="367"/>
      <c r="M444" s="305"/>
      <c r="N444" s="305"/>
    </row>
    <row r="445" spans="1:14" ht="12.75">
      <c r="A445" s="305"/>
      <c r="B445" s="305"/>
      <c r="C445" s="305"/>
      <c r="D445" s="306"/>
      <c r="E445" s="367"/>
      <c r="F445" s="367"/>
      <c r="G445" s="367"/>
      <c r="H445" s="367"/>
      <c r="I445" s="367"/>
      <c r="J445" s="367"/>
      <c r="K445" s="305"/>
      <c r="L445" s="367"/>
      <c r="M445" s="305"/>
      <c r="N445" s="305"/>
    </row>
    <row r="446" spans="1:14" ht="12.75">
      <c r="A446" s="305"/>
      <c r="B446" s="305"/>
      <c r="C446" s="305"/>
      <c r="D446" s="306"/>
      <c r="E446" s="367"/>
      <c r="F446" s="367"/>
      <c r="G446" s="367"/>
      <c r="H446" s="367"/>
      <c r="I446" s="367"/>
      <c r="J446" s="367"/>
      <c r="K446" s="305"/>
      <c r="L446" s="367"/>
      <c r="M446" s="305"/>
      <c r="N446" s="305"/>
    </row>
    <row r="447" spans="1:14" ht="12.75">
      <c r="A447" s="305"/>
      <c r="B447" s="305"/>
      <c r="C447" s="305"/>
      <c r="D447" s="306"/>
      <c r="E447" s="367"/>
      <c r="F447" s="367"/>
      <c r="G447" s="367"/>
      <c r="H447" s="367"/>
      <c r="I447" s="367"/>
      <c r="J447" s="367"/>
      <c r="K447" s="305"/>
      <c r="L447" s="367"/>
      <c r="M447" s="305"/>
      <c r="N447" s="305"/>
    </row>
    <row r="448" spans="1:14" ht="12.75">
      <c r="A448" s="305"/>
      <c r="B448" s="305"/>
      <c r="C448" s="305"/>
      <c r="D448" s="306"/>
      <c r="E448" s="367"/>
      <c r="F448" s="367"/>
      <c r="G448" s="367"/>
      <c r="H448" s="367"/>
      <c r="I448" s="367"/>
      <c r="J448" s="367"/>
      <c r="K448" s="305"/>
      <c r="L448" s="367"/>
      <c r="M448" s="305"/>
      <c r="N448" s="305"/>
    </row>
    <row r="449" spans="1:14" ht="12.75">
      <c r="A449" s="305"/>
      <c r="B449" s="305"/>
      <c r="C449" s="305"/>
      <c r="D449" s="306"/>
      <c r="E449" s="367"/>
      <c r="F449" s="367"/>
      <c r="G449" s="367"/>
      <c r="H449" s="367"/>
      <c r="I449" s="367"/>
      <c r="J449" s="367"/>
      <c r="K449" s="305"/>
      <c r="L449" s="367"/>
      <c r="M449" s="305"/>
      <c r="N449" s="305"/>
    </row>
    <row r="450" spans="1:14" ht="12.75">
      <c r="A450" s="305"/>
      <c r="B450" s="305"/>
      <c r="C450" s="305"/>
      <c r="D450" s="306"/>
      <c r="E450" s="367"/>
      <c r="F450" s="367"/>
      <c r="G450" s="367"/>
      <c r="H450" s="367"/>
      <c r="I450" s="367"/>
      <c r="J450" s="367"/>
      <c r="K450" s="305"/>
      <c r="L450" s="367"/>
      <c r="M450" s="305"/>
      <c r="N450" s="305"/>
    </row>
    <row r="451" spans="1:14" ht="12.75">
      <c r="A451" s="305"/>
      <c r="B451" s="305"/>
      <c r="C451" s="305"/>
      <c r="D451" s="306"/>
      <c r="E451" s="367"/>
      <c r="F451" s="367"/>
      <c r="G451" s="367"/>
      <c r="H451" s="367"/>
      <c r="I451" s="367"/>
      <c r="J451" s="367"/>
      <c r="K451" s="305"/>
      <c r="L451" s="367"/>
      <c r="M451" s="305"/>
      <c r="N451" s="305"/>
    </row>
    <row r="452" spans="1:14" ht="12.75">
      <c r="A452" s="305"/>
      <c r="B452" s="305"/>
      <c r="C452" s="305"/>
      <c r="D452" s="306"/>
      <c r="E452" s="367"/>
      <c r="F452" s="367"/>
      <c r="G452" s="367"/>
      <c r="H452" s="367"/>
      <c r="I452" s="367"/>
      <c r="J452" s="367"/>
      <c r="K452" s="305"/>
      <c r="L452" s="367"/>
      <c r="M452" s="305"/>
      <c r="N452" s="305"/>
    </row>
    <row r="453" spans="1:14" ht="12.75">
      <c r="A453" s="305"/>
      <c r="B453" s="305"/>
      <c r="C453" s="305"/>
      <c r="D453" s="306"/>
      <c r="E453" s="367"/>
      <c r="F453" s="367"/>
      <c r="G453" s="367"/>
      <c r="H453" s="367"/>
      <c r="I453" s="367"/>
      <c r="J453" s="367"/>
      <c r="K453" s="305"/>
      <c r="L453" s="367"/>
      <c r="M453" s="305"/>
      <c r="N453" s="305"/>
    </row>
    <row r="454" spans="1:14" ht="12.75">
      <c r="A454" s="305"/>
      <c r="B454" s="305"/>
      <c r="C454" s="305"/>
      <c r="D454" s="306"/>
      <c r="E454" s="367"/>
      <c r="F454" s="367"/>
      <c r="G454" s="367"/>
      <c r="H454" s="367"/>
      <c r="I454" s="367"/>
      <c r="J454" s="367"/>
      <c r="K454" s="305"/>
      <c r="L454" s="367"/>
      <c r="M454" s="305"/>
      <c r="N454" s="305"/>
    </row>
    <row r="455" spans="1:14" ht="12.75">
      <c r="A455" s="305"/>
      <c r="B455" s="305"/>
      <c r="C455" s="305"/>
      <c r="D455" s="306"/>
      <c r="E455" s="367"/>
      <c r="F455" s="367"/>
      <c r="G455" s="367"/>
      <c r="H455" s="367"/>
      <c r="I455" s="367"/>
      <c r="J455" s="367"/>
      <c r="K455" s="305"/>
      <c r="L455" s="367"/>
      <c r="M455" s="305"/>
      <c r="N455" s="305"/>
    </row>
    <row r="456" spans="1:14" ht="12.75">
      <c r="A456" s="305"/>
      <c r="B456" s="305"/>
      <c r="C456" s="305"/>
      <c r="D456" s="306"/>
      <c r="E456" s="367"/>
      <c r="F456" s="367"/>
      <c r="G456" s="367"/>
      <c r="H456" s="367"/>
      <c r="I456" s="367"/>
      <c r="J456" s="367"/>
      <c r="K456" s="305"/>
      <c r="L456" s="367"/>
      <c r="M456" s="305"/>
      <c r="N456" s="305"/>
    </row>
    <row r="457" spans="1:14" ht="12.75">
      <c r="A457" s="305"/>
      <c r="B457" s="305"/>
      <c r="C457" s="305"/>
      <c r="D457" s="306"/>
      <c r="E457" s="367"/>
      <c r="F457" s="367"/>
      <c r="G457" s="367"/>
      <c r="H457" s="367"/>
      <c r="I457" s="367"/>
      <c r="J457" s="367"/>
      <c r="K457" s="305"/>
      <c r="L457" s="367"/>
      <c r="M457" s="305"/>
      <c r="N457" s="305"/>
    </row>
    <row r="458" spans="1:14" ht="12.75">
      <c r="A458" s="305"/>
      <c r="B458" s="305"/>
      <c r="C458" s="305"/>
      <c r="D458" s="306"/>
      <c r="E458" s="367"/>
      <c r="F458" s="367"/>
      <c r="G458" s="367"/>
      <c r="H458" s="367"/>
      <c r="I458" s="367"/>
      <c r="J458" s="367"/>
      <c r="K458" s="305"/>
      <c r="L458" s="367"/>
      <c r="M458" s="305"/>
      <c r="N458" s="305"/>
    </row>
    <row r="459" spans="1:14" ht="12.75">
      <c r="A459" s="305"/>
      <c r="B459" s="305"/>
      <c r="C459" s="305"/>
      <c r="D459" s="306"/>
      <c r="E459" s="367"/>
      <c r="F459" s="367"/>
      <c r="G459" s="367"/>
      <c r="H459" s="367"/>
      <c r="I459" s="367"/>
      <c r="J459" s="367"/>
      <c r="K459" s="305"/>
      <c r="L459" s="367"/>
      <c r="M459" s="305"/>
      <c r="N459" s="305"/>
    </row>
    <row r="460" spans="1:14" ht="12.75">
      <c r="A460" s="305"/>
      <c r="B460" s="305"/>
      <c r="C460" s="305"/>
      <c r="D460" s="306"/>
      <c r="E460" s="367"/>
      <c r="F460" s="367"/>
      <c r="G460" s="367"/>
      <c r="H460" s="367"/>
      <c r="I460" s="367"/>
      <c r="J460" s="367"/>
      <c r="K460" s="305"/>
      <c r="L460" s="367"/>
      <c r="M460" s="305"/>
      <c r="N460" s="305"/>
    </row>
    <row r="461" spans="1:14" ht="12.75">
      <c r="A461" s="305"/>
      <c r="B461" s="305"/>
      <c r="C461" s="305"/>
      <c r="D461" s="306"/>
      <c r="E461" s="367"/>
      <c r="F461" s="367"/>
      <c r="G461" s="367"/>
      <c r="H461" s="367"/>
      <c r="I461" s="367"/>
      <c r="J461" s="367"/>
      <c r="K461" s="305"/>
      <c r="L461" s="367"/>
      <c r="M461" s="305"/>
      <c r="N461" s="305"/>
    </row>
    <row r="462" spans="1:14" ht="12.75">
      <c r="A462" s="305"/>
      <c r="B462" s="305"/>
      <c r="C462" s="305"/>
      <c r="D462" s="306"/>
      <c r="E462" s="367"/>
      <c r="F462" s="367"/>
      <c r="G462" s="367"/>
      <c r="H462" s="367"/>
      <c r="I462" s="367"/>
      <c r="J462" s="367"/>
      <c r="K462" s="305"/>
      <c r="L462" s="367"/>
      <c r="M462" s="305"/>
      <c r="N462" s="305"/>
    </row>
    <row r="463" spans="1:14" ht="12.75">
      <c r="A463" s="305"/>
      <c r="B463" s="305"/>
      <c r="C463" s="305"/>
      <c r="D463" s="306"/>
      <c r="E463" s="367"/>
      <c r="F463" s="367"/>
      <c r="G463" s="367"/>
      <c r="H463" s="367"/>
      <c r="I463" s="367"/>
      <c r="J463" s="367"/>
      <c r="K463" s="305"/>
      <c r="L463" s="367"/>
      <c r="M463" s="305"/>
      <c r="N463" s="305"/>
    </row>
    <row r="464" spans="1:14" ht="12.75">
      <c r="A464" s="305"/>
      <c r="B464" s="305"/>
      <c r="C464" s="305"/>
      <c r="D464" s="306"/>
      <c r="E464" s="367"/>
      <c r="F464" s="367"/>
      <c r="G464" s="367"/>
      <c r="H464" s="367"/>
      <c r="I464" s="367"/>
      <c r="J464" s="367"/>
      <c r="K464" s="305"/>
      <c r="L464" s="367"/>
      <c r="M464" s="305"/>
      <c r="N464" s="305"/>
    </row>
    <row r="465" spans="1:14" ht="12.75">
      <c r="A465" s="305"/>
      <c r="B465" s="305"/>
      <c r="C465" s="305"/>
      <c r="D465" s="306"/>
      <c r="E465" s="367"/>
      <c r="F465" s="367"/>
      <c r="G465" s="367"/>
      <c r="H465" s="367"/>
      <c r="I465" s="367"/>
      <c r="J465" s="367"/>
      <c r="K465" s="305"/>
      <c r="L465" s="367"/>
      <c r="M465" s="305"/>
      <c r="N465" s="305"/>
    </row>
    <row r="466" spans="1:14" ht="12.75">
      <c r="A466" s="305"/>
      <c r="B466" s="305"/>
      <c r="C466" s="305"/>
      <c r="D466" s="306"/>
      <c r="E466" s="367"/>
      <c r="F466" s="367"/>
      <c r="G466" s="367"/>
      <c r="H466" s="367"/>
      <c r="I466" s="367"/>
      <c r="J466" s="367"/>
      <c r="K466" s="305"/>
      <c r="L466" s="367"/>
      <c r="M466" s="305"/>
      <c r="N466" s="305"/>
    </row>
    <row r="467" spans="1:14" ht="12.75">
      <c r="A467" s="305"/>
      <c r="B467" s="305"/>
      <c r="C467" s="305"/>
      <c r="D467" s="306"/>
      <c r="E467" s="367"/>
      <c r="F467" s="367"/>
      <c r="G467" s="367"/>
      <c r="H467" s="367"/>
      <c r="I467" s="367"/>
      <c r="J467" s="367"/>
      <c r="K467" s="305"/>
      <c r="L467" s="367"/>
      <c r="M467" s="305"/>
      <c r="N467" s="305"/>
    </row>
    <row r="468" spans="1:14" ht="12.75">
      <c r="A468" s="305"/>
      <c r="B468" s="305"/>
      <c r="C468" s="305"/>
      <c r="D468" s="306"/>
      <c r="E468" s="367"/>
      <c r="F468" s="367"/>
      <c r="G468" s="367"/>
      <c r="H468" s="367"/>
      <c r="I468" s="367"/>
      <c r="J468" s="367"/>
      <c r="K468" s="305"/>
      <c r="L468" s="367"/>
      <c r="M468" s="305"/>
      <c r="N468" s="305"/>
    </row>
    <row r="469" spans="1:14" ht="12.75">
      <c r="A469" s="305"/>
      <c r="B469" s="305"/>
      <c r="C469" s="305"/>
      <c r="D469" s="306"/>
      <c r="E469" s="367"/>
      <c r="F469" s="367"/>
      <c r="G469" s="367"/>
      <c r="H469" s="367"/>
      <c r="I469" s="367"/>
      <c r="J469" s="367"/>
      <c r="K469" s="305"/>
      <c r="L469" s="367"/>
      <c r="M469" s="305"/>
      <c r="N469" s="305"/>
    </row>
    <row r="470" spans="1:14" ht="12.75">
      <c r="A470" s="305"/>
      <c r="B470" s="305"/>
      <c r="C470" s="305"/>
      <c r="D470" s="306"/>
      <c r="E470" s="367"/>
      <c r="F470" s="367"/>
      <c r="G470" s="367"/>
      <c r="H470" s="367"/>
      <c r="I470" s="367"/>
      <c r="J470" s="367"/>
      <c r="K470" s="305"/>
      <c r="L470" s="367"/>
      <c r="M470" s="305"/>
      <c r="N470" s="305"/>
    </row>
    <row r="471" spans="1:14" ht="12.75">
      <c r="A471" s="305"/>
      <c r="B471" s="305"/>
      <c r="C471" s="305"/>
      <c r="D471" s="306"/>
      <c r="E471" s="367"/>
      <c r="F471" s="367"/>
      <c r="G471" s="367"/>
      <c r="H471" s="367"/>
      <c r="I471" s="367"/>
      <c r="J471" s="367"/>
      <c r="K471" s="305"/>
      <c r="L471" s="367"/>
      <c r="M471" s="305"/>
      <c r="N471" s="305"/>
    </row>
    <row r="472" spans="1:14" ht="12.75">
      <c r="A472" s="305"/>
      <c r="B472" s="305"/>
      <c r="C472" s="305"/>
      <c r="D472" s="306"/>
      <c r="E472" s="367"/>
      <c r="F472" s="367"/>
      <c r="G472" s="367"/>
      <c r="H472" s="367"/>
      <c r="I472" s="367"/>
      <c r="J472" s="367"/>
      <c r="K472" s="305"/>
      <c r="L472" s="367"/>
      <c r="M472" s="305"/>
      <c r="N472" s="305"/>
    </row>
  </sheetData>
  <sheetProtection/>
  <mergeCells count="1">
    <mergeCell ref="E4:K4"/>
  </mergeCells>
  <printOptions/>
  <pageMargins left="0.21" right="0.6" top="0.14" bottom="0.43" header="0.14" footer="0.52"/>
  <pageSetup fitToHeight="6" fitToWidth="6" horizontalDpi="300" verticalDpi="300" orientation="landscape" paperSize="9" scale="83" r:id="rId4"/>
  <rowBreaks count="5" manualBreakCount="5">
    <brk id="38" max="15" man="1"/>
    <brk id="73" max="15" man="1"/>
    <brk id="98" max="15" man="1"/>
    <brk id="149" max="15" man="1"/>
    <brk id="193" max="15" man="1"/>
  </rowBreak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G266"/>
  <sheetViews>
    <sheetView zoomScalePageLayoutView="0" workbookViewId="0" topLeftCell="A4">
      <selection activeCell="B49" sqref="B49"/>
    </sheetView>
  </sheetViews>
  <sheetFormatPr defaultColWidth="9.140625" defaultRowHeight="12.75"/>
  <cols>
    <col min="1" max="1" width="42.421875" style="0" customWidth="1"/>
    <col min="2" max="2" width="21.7109375" style="355" customWidth="1"/>
    <col min="3" max="3" width="15.7109375" style="355" customWidth="1"/>
    <col min="4" max="4" width="18.00390625" style="302" customWidth="1"/>
  </cols>
  <sheetData>
    <row r="1" ht="13.5" thickBot="1"/>
    <row r="2" spans="1:6" s="413" customFormat="1" ht="19.5" customHeight="1">
      <c r="A2" s="829"/>
      <c r="B2" s="830" t="str">
        <f>anagrafica!E8</f>
        <v>COMUNE DI MONTASOLA</v>
      </c>
      <c r="C2" s="831"/>
      <c r="D2" s="832"/>
      <c r="E2" s="412"/>
      <c r="F2" s="404"/>
    </row>
    <row r="3" spans="1:6" ht="18">
      <c r="A3" s="833"/>
      <c r="B3" s="834"/>
      <c r="C3" s="834"/>
      <c r="D3" s="835"/>
      <c r="E3" s="407"/>
      <c r="F3" s="407"/>
    </row>
    <row r="4" spans="1:6" s="327" customFormat="1" ht="18">
      <c r="A4" s="836" t="s">
        <v>313</v>
      </c>
      <c r="B4" s="837" t="s">
        <v>314</v>
      </c>
      <c r="C4" s="838" t="s">
        <v>653</v>
      </c>
      <c r="D4" s="839" t="str">
        <f>anagrafica!E12</f>
        <v>2014</v>
      </c>
      <c r="E4" s="408"/>
      <c r="F4" s="408"/>
    </row>
    <row r="5" spans="1:7" s="327" customFormat="1" ht="13.5" customHeight="1" thickBot="1">
      <c r="A5" s="840"/>
      <c r="B5" s="841"/>
      <c r="C5" s="841"/>
      <c r="D5" s="842"/>
      <c r="E5" s="408"/>
      <c r="F5" s="408"/>
      <c r="G5" s="414"/>
    </row>
    <row r="6" spans="1:6" s="406" customFormat="1" ht="10.5" customHeight="1" thickBot="1">
      <c r="A6" s="463"/>
      <c r="B6" s="404"/>
      <c r="C6" s="405"/>
      <c r="D6" s="465"/>
      <c r="E6" s="404"/>
      <c r="F6" s="404"/>
    </row>
    <row r="7" spans="1:4" ht="11.25" customHeight="1" thickTop="1">
      <c r="A7" s="464"/>
      <c r="B7" s="356"/>
      <c r="C7" s="357"/>
      <c r="D7" s="358"/>
    </row>
    <row r="8" spans="1:4" ht="11.25" customHeight="1">
      <c r="A8" s="464"/>
      <c r="B8" s="409" t="s">
        <v>191</v>
      </c>
      <c r="C8" s="410" t="s">
        <v>192</v>
      </c>
      <c r="D8" s="411" t="s">
        <v>193</v>
      </c>
    </row>
    <row r="9" spans="1:4" ht="12" customHeight="1" thickBot="1">
      <c r="A9" s="820"/>
      <c r="B9" s="359"/>
      <c r="C9" s="319"/>
      <c r="D9" s="360"/>
    </row>
    <row r="10" spans="1:4" ht="13.5" thickTop="1">
      <c r="A10" s="821" t="s">
        <v>591</v>
      </c>
      <c r="B10" s="462"/>
      <c r="C10" s="361"/>
      <c r="D10" s="362"/>
    </row>
    <row r="11" spans="1:4" ht="12.75">
      <c r="A11" s="822" t="s">
        <v>194</v>
      </c>
      <c r="B11" s="807">
        <f>'pro-conc'!L16</f>
        <v>568568.13</v>
      </c>
      <c r="C11" s="888"/>
      <c r="D11" s="889"/>
    </row>
    <row r="12" spans="1:4" ht="12.75">
      <c r="A12" s="822" t="s">
        <v>195</v>
      </c>
      <c r="B12" s="807">
        <f>'pro-conc'!L24</f>
        <v>78338.11</v>
      </c>
      <c r="C12" s="888"/>
      <c r="D12" s="889"/>
    </row>
    <row r="13" spans="1:4" ht="12.75">
      <c r="A13" s="822" t="s">
        <v>196</v>
      </c>
      <c r="B13" s="807">
        <f>'pro-conc'!L27</f>
        <v>52020</v>
      </c>
      <c r="C13" s="888"/>
      <c r="D13" s="889"/>
    </row>
    <row r="14" spans="1:4" ht="12.75">
      <c r="A14" s="822" t="s">
        <v>197</v>
      </c>
      <c r="B14" s="807">
        <f>'pro-conc'!L28</f>
        <v>51662</v>
      </c>
      <c r="C14" s="888"/>
      <c r="D14" s="889"/>
    </row>
    <row r="15" spans="1:4" ht="12.75">
      <c r="A15" s="822" t="s">
        <v>198</v>
      </c>
      <c r="B15" s="807">
        <f>'pro-conc'!L35+'pro-conc'!L83</f>
        <v>84969.41999999998</v>
      </c>
      <c r="C15" s="888"/>
      <c r="D15" s="889"/>
    </row>
    <row r="16" spans="1:4" ht="12.75">
      <c r="A16" s="822" t="s">
        <v>199</v>
      </c>
      <c r="B16" s="807">
        <f>'pro-conc'!L60</f>
        <v>0</v>
      </c>
      <c r="C16" s="888"/>
      <c r="D16" s="889"/>
    </row>
    <row r="17" spans="1:4" ht="12.75">
      <c r="A17" s="822" t="s">
        <v>200</v>
      </c>
      <c r="B17" s="807">
        <f>'pro-conc'!L80</f>
        <v>3739.5</v>
      </c>
      <c r="C17" s="888"/>
      <c r="D17" s="889"/>
    </row>
    <row r="18" spans="1:4" ht="12.75">
      <c r="A18" s="822" t="s">
        <v>201</v>
      </c>
      <c r="B18" s="807">
        <f>IF('pro-conc'!L82&gt;0,'pro-conc'!L82,0)</f>
        <v>0</v>
      </c>
      <c r="C18" s="888"/>
      <c r="D18" s="889"/>
    </row>
    <row r="19" spans="1:4" ht="12.75">
      <c r="A19" s="822" t="s">
        <v>202</v>
      </c>
      <c r="B19" s="807"/>
      <c r="C19" s="888"/>
      <c r="D19" s="889"/>
    </row>
    <row r="20" spans="1:4" ht="12.75">
      <c r="A20" s="821" t="s">
        <v>203</v>
      </c>
      <c r="B20" s="807"/>
      <c r="C20" s="890">
        <f>SUM(B11:B19)</f>
        <v>839297.1599999999</v>
      </c>
      <c r="D20" s="889"/>
    </row>
    <row r="21" spans="1:4" ht="12.75">
      <c r="A21" s="820"/>
      <c r="B21" s="807"/>
      <c r="C21" s="888"/>
      <c r="D21" s="889"/>
    </row>
    <row r="22" spans="1:4" ht="12.75">
      <c r="A22" s="822" t="s">
        <v>592</v>
      </c>
      <c r="B22" s="807"/>
      <c r="C22" s="888"/>
      <c r="D22" s="889"/>
    </row>
    <row r="23" spans="1:4" ht="12.75">
      <c r="A23" s="822" t="s">
        <v>204</v>
      </c>
      <c r="B23" s="807">
        <f>'pro-conc'!L110</f>
        <v>0</v>
      </c>
      <c r="C23" s="888"/>
      <c r="D23" s="889"/>
    </row>
    <row r="24" spans="1:4" ht="12.75">
      <c r="A24" s="822" t="s">
        <v>205</v>
      </c>
      <c r="B24" s="807">
        <f>'pro-conc'!L111</f>
        <v>0</v>
      </c>
      <c r="C24" s="888"/>
      <c r="D24" s="889"/>
    </row>
    <row r="25" spans="1:4" ht="12.75">
      <c r="A25" s="822" t="s">
        <v>206</v>
      </c>
      <c r="B25" s="807">
        <f>IF('pro-conc'!L82&lt;0,'pro-conc'!L82,0)</f>
        <v>0</v>
      </c>
      <c r="C25" s="888"/>
      <c r="D25" s="889"/>
    </row>
    <row r="26" spans="1:4" ht="12.75">
      <c r="A26" s="820" t="s">
        <v>207</v>
      </c>
      <c r="B26" s="807"/>
      <c r="C26" s="888"/>
      <c r="D26" s="889"/>
    </row>
    <row r="27" spans="1:4" ht="12.75">
      <c r="A27" s="820" t="s">
        <v>208</v>
      </c>
      <c r="B27" s="807">
        <f>'pro-conc'!L112</f>
        <v>725717.19</v>
      </c>
      <c r="C27" s="888"/>
      <c r="D27" s="889"/>
    </row>
    <row r="28" spans="1:4" ht="12.75">
      <c r="A28" s="820" t="s">
        <v>209</v>
      </c>
      <c r="B28" s="807">
        <f>'pro-conc'!L113</f>
        <v>0</v>
      </c>
      <c r="C28" s="888"/>
      <c r="D28" s="889"/>
    </row>
    <row r="29" spans="1:4" ht="12.75">
      <c r="A29" s="820" t="s">
        <v>210</v>
      </c>
      <c r="B29" s="807">
        <f>'pro-conc'!L116+'pro-conc'!L117+'pro-conc'!L118+'pro-conc'!L120+'pro-conc'!L122+'pro-conc'!L119+'pro-conc'!L175+'pro-conc'!L177</f>
        <v>0</v>
      </c>
      <c r="C29" s="888"/>
      <c r="D29" s="889"/>
    </row>
    <row r="30" spans="1:4" ht="12.75">
      <c r="A30" s="820" t="s">
        <v>211</v>
      </c>
      <c r="B30" s="807">
        <f>'pro-conc'!L124</f>
        <v>0</v>
      </c>
      <c r="C30" s="888"/>
      <c r="D30" s="889"/>
    </row>
    <row r="31" spans="1:4" ht="12.75">
      <c r="A31" s="820" t="s">
        <v>212</v>
      </c>
      <c r="B31" s="807">
        <f>'pro-conc'!L217</f>
        <v>106954.57</v>
      </c>
      <c r="C31" s="888"/>
      <c r="D31" s="889"/>
    </row>
    <row r="32" spans="1:4" ht="12.75">
      <c r="A32" s="823" t="s">
        <v>213</v>
      </c>
      <c r="B32" s="807"/>
      <c r="C32" s="890">
        <f>SUM(B23:B31)</f>
        <v>832671.76</v>
      </c>
      <c r="D32" s="889"/>
    </row>
    <row r="33" spans="1:4" ht="10.5" customHeight="1">
      <c r="A33" s="820"/>
      <c r="B33" s="807"/>
      <c r="C33" s="888"/>
      <c r="D33" s="889"/>
    </row>
    <row r="34" spans="1:4" ht="12.75">
      <c r="A34" s="820" t="s">
        <v>214</v>
      </c>
      <c r="B34" s="808"/>
      <c r="C34" s="890">
        <f>SUM(C20,-C32)</f>
        <v>6625.399999999907</v>
      </c>
      <c r="D34" s="889"/>
    </row>
    <row r="35" spans="1:4" ht="10.5" customHeight="1">
      <c r="A35" s="820"/>
      <c r="B35" s="807"/>
      <c r="C35" s="888"/>
      <c r="D35" s="889"/>
    </row>
    <row r="36" spans="1:4" ht="12.75">
      <c r="A36" s="822" t="s">
        <v>593</v>
      </c>
      <c r="B36" s="807"/>
      <c r="C36" s="888"/>
      <c r="D36" s="889"/>
    </row>
    <row r="37" spans="1:4" ht="12.75">
      <c r="A37" s="822" t="s">
        <v>594</v>
      </c>
      <c r="B37" s="807"/>
      <c r="C37" s="888"/>
      <c r="D37" s="889"/>
    </row>
    <row r="38" spans="1:4" ht="12.75">
      <c r="A38" s="820" t="s">
        <v>215</v>
      </c>
      <c r="B38" s="807">
        <f>'pro-conc'!L34</f>
        <v>0</v>
      </c>
      <c r="C38" s="888"/>
      <c r="D38" s="889"/>
    </row>
    <row r="39" spans="1:4" ht="12.75">
      <c r="A39" s="822" t="s">
        <v>216</v>
      </c>
      <c r="B39" s="807">
        <f>'pro-conc'!L32</f>
        <v>0</v>
      </c>
      <c r="C39" s="888"/>
      <c r="D39" s="889"/>
    </row>
    <row r="40" spans="1:4" ht="12.75">
      <c r="A40" s="820" t="s">
        <v>217</v>
      </c>
      <c r="B40" s="807">
        <f>'pro-conc'!L121</f>
        <v>0</v>
      </c>
      <c r="C40" s="888"/>
      <c r="D40" s="889"/>
    </row>
    <row r="41" spans="1:4" ht="12.75">
      <c r="A41" s="823" t="s">
        <v>218</v>
      </c>
      <c r="B41" s="808"/>
      <c r="C41" s="890">
        <f>B38+B39-B40</f>
        <v>0</v>
      </c>
      <c r="D41" s="889"/>
    </row>
    <row r="42" spans="1:4" ht="13.5" thickBot="1">
      <c r="A42" s="820"/>
      <c r="B42" s="807"/>
      <c r="C42" s="888"/>
      <c r="D42" s="889"/>
    </row>
    <row r="43" spans="1:4" ht="13.5" thickBot="1">
      <c r="A43" s="820" t="s">
        <v>219</v>
      </c>
      <c r="B43" s="807"/>
      <c r="C43" s="891"/>
      <c r="D43" s="892">
        <f>C34+C41</f>
        <v>6625.399999999907</v>
      </c>
    </row>
    <row r="44" spans="1:4" ht="12.75">
      <c r="A44" s="820"/>
      <c r="B44" s="807"/>
      <c r="C44" s="888"/>
      <c r="D44" s="889"/>
    </row>
    <row r="45" spans="1:4" ht="12.75">
      <c r="A45" s="822" t="s">
        <v>595</v>
      </c>
      <c r="B45" s="807"/>
      <c r="C45" s="888"/>
      <c r="D45" s="889"/>
    </row>
    <row r="46" spans="1:4" ht="12.75">
      <c r="A46" s="820" t="s">
        <v>220</v>
      </c>
      <c r="B46" s="807">
        <f>'pro-conc'!L30</f>
        <v>0</v>
      </c>
      <c r="C46" s="888"/>
      <c r="D46" s="889"/>
    </row>
    <row r="47" spans="1:4" ht="12.75">
      <c r="A47" s="820" t="s">
        <v>221</v>
      </c>
      <c r="B47" s="807"/>
      <c r="C47" s="888"/>
      <c r="D47" s="889"/>
    </row>
    <row r="48" spans="1:4" ht="12.75">
      <c r="A48" s="820" t="s">
        <v>222</v>
      </c>
      <c r="B48" s="807">
        <f>'pro-conc'!L123</f>
        <v>0</v>
      </c>
      <c r="C48" s="888"/>
      <c r="D48" s="889"/>
    </row>
    <row r="49" spans="1:4" ht="12.75">
      <c r="A49" s="820" t="s">
        <v>223</v>
      </c>
      <c r="B49" s="807"/>
      <c r="C49" s="888"/>
      <c r="D49" s="889"/>
    </row>
    <row r="50" spans="1:4" ht="12.75">
      <c r="A50" s="820" t="s">
        <v>224</v>
      </c>
      <c r="B50" s="807"/>
      <c r="C50" s="888"/>
      <c r="D50" s="889"/>
    </row>
    <row r="51" spans="1:4" ht="13.5" thickBot="1">
      <c r="A51" s="820" t="s">
        <v>225</v>
      </c>
      <c r="B51" s="807"/>
      <c r="C51" s="888"/>
      <c r="D51" s="889"/>
    </row>
    <row r="52" spans="1:4" ht="13.5" thickBot="1">
      <c r="A52" s="821" t="s">
        <v>226</v>
      </c>
      <c r="B52" s="807"/>
      <c r="C52" s="893">
        <f>B46-B47-B48-B49-B50-B51</f>
        <v>0</v>
      </c>
      <c r="D52" s="892">
        <f>C52</f>
        <v>0</v>
      </c>
    </row>
    <row r="53" spans="1:4" ht="12.75">
      <c r="A53" s="820"/>
      <c r="B53" s="807"/>
      <c r="C53" s="888"/>
      <c r="D53" s="889"/>
    </row>
    <row r="54" spans="1:4" ht="12.75">
      <c r="A54" s="820" t="s">
        <v>596</v>
      </c>
      <c r="B54" s="807"/>
      <c r="C54" s="888"/>
      <c r="D54" s="889"/>
    </row>
    <row r="55" spans="1:4" ht="10.5" customHeight="1">
      <c r="A55" s="823" t="s">
        <v>227</v>
      </c>
      <c r="B55" s="807"/>
      <c r="C55" s="888"/>
      <c r="D55" s="889"/>
    </row>
    <row r="56" spans="1:4" ht="12.75">
      <c r="A56" s="820" t="s">
        <v>228</v>
      </c>
      <c r="B56" s="807">
        <f>'pro-conc'!L77</f>
        <v>226.63</v>
      </c>
      <c r="C56" s="888"/>
      <c r="D56" s="889"/>
    </row>
    <row r="57" spans="1:4" ht="12.75">
      <c r="A57" s="820" t="s">
        <v>229</v>
      </c>
      <c r="B57" s="807">
        <f>'pro-conc'!L78</f>
        <v>1133.4999999999998</v>
      </c>
      <c r="C57" s="888"/>
      <c r="D57" s="889"/>
    </row>
    <row r="58" spans="1:4" ht="12.75">
      <c r="A58" s="820" t="s">
        <v>230</v>
      </c>
      <c r="B58" s="807">
        <f>'pro-conc'!L49</f>
        <v>5205</v>
      </c>
      <c r="C58" s="888"/>
      <c r="D58" s="889"/>
    </row>
    <row r="59" spans="1:4" ht="12.75">
      <c r="A59" s="821" t="s">
        <v>231</v>
      </c>
      <c r="B59" s="807"/>
      <c r="C59" s="894">
        <f>SUM(B56:B58)</f>
        <v>6565.129999999999</v>
      </c>
      <c r="D59" s="889"/>
    </row>
    <row r="60" spans="1:4" ht="12.75">
      <c r="A60" s="820"/>
      <c r="B60" s="807"/>
      <c r="C60" s="888"/>
      <c r="D60" s="889"/>
    </row>
    <row r="61" spans="1:4" ht="12.75">
      <c r="A61" s="823" t="s">
        <v>232</v>
      </c>
      <c r="B61" s="807"/>
      <c r="C61" s="888"/>
      <c r="D61" s="889"/>
    </row>
    <row r="62" spans="1:4" ht="12.75">
      <c r="A62" s="820" t="s">
        <v>233</v>
      </c>
      <c r="B62" s="807">
        <f>'pro-conc'!L219</f>
        <v>179.05</v>
      </c>
      <c r="C62" s="888"/>
      <c r="D62" s="889"/>
    </row>
    <row r="63" spans="1:4" ht="12.75">
      <c r="A63" s="820" t="s">
        <v>234</v>
      </c>
      <c r="B63" s="807">
        <f>'pro-conc'!L50</f>
        <v>0</v>
      </c>
      <c r="C63" s="888"/>
      <c r="D63" s="889"/>
    </row>
    <row r="64" spans="1:4" ht="12.75">
      <c r="A64" s="820" t="s">
        <v>235</v>
      </c>
      <c r="B64" s="807">
        <f>'pro-conc'!L218</f>
        <v>0</v>
      </c>
      <c r="C64" s="888"/>
      <c r="D64" s="889"/>
    </row>
    <row r="65" spans="1:4" ht="12.75">
      <c r="A65" s="820" t="s">
        <v>236</v>
      </c>
      <c r="B65" s="807">
        <f>'pro-conc'!L125</f>
        <v>0</v>
      </c>
      <c r="C65" s="888"/>
      <c r="D65" s="889"/>
    </row>
    <row r="66" spans="1:4" ht="12.75">
      <c r="A66" s="823" t="s">
        <v>431</v>
      </c>
      <c r="B66" s="807"/>
      <c r="C66" s="894">
        <f>SUM(B62:B65)</f>
        <v>179.05</v>
      </c>
      <c r="D66" s="889"/>
    </row>
    <row r="67" spans="1:4" ht="12.75">
      <c r="A67" s="820"/>
      <c r="B67" s="807"/>
      <c r="C67" s="888"/>
      <c r="D67" s="889"/>
    </row>
    <row r="68" spans="1:4" ht="12.75">
      <c r="A68" s="821" t="s">
        <v>237</v>
      </c>
      <c r="B68" s="807"/>
      <c r="C68" s="894">
        <f>C59-C66</f>
        <v>6386.079999999999</v>
      </c>
      <c r="D68" s="889"/>
    </row>
    <row r="69" spans="1:4" ht="12.75">
      <c r="A69" s="820"/>
      <c r="B69" s="807"/>
      <c r="C69" s="888"/>
      <c r="D69" s="889"/>
    </row>
    <row r="70" spans="1:4" ht="12.75">
      <c r="A70" s="823" t="s">
        <v>238</v>
      </c>
      <c r="B70" s="807"/>
      <c r="C70" s="888"/>
      <c r="D70" s="889"/>
    </row>
    <row r="71" spans="1:4" ht="13.5" thickBot="1">
      <c r="A71" s="824" t="s">
        <v>239</v>
      </c>
      <c r="B71" s="809"/>
      <c r="C71" s="895"/>
      <c r="D71" s="896">
        <f>D43+D52+C68</f>
        <v>13011.479999999905</v>
      </c>
    </row>
    <row r="72" spans="1:5" ht="9.75" customHeight="1" thickTop="1">
      <c r="A72" s="826"/>
      <c r="B72" s="826"/>
      <c r="C72" s="826"/>
      <c r="D72" s="827"/>
      <c r="E72" s="826"/>
    </row>
    <row r="73" spans="1:5" ht="11.25" customHeight="1">
      <c r="A73" s="828" t="s">
        <v>240</v>
      </c>
      <c r="B73" s="826"/>
      <c r="C73" s="826"/>
      <c r="D73" s="827"/>
      <c r="E73" s="826"/>
    </row>
    <row r="74" spans="1:5" ht="11.25" customHeight="1">
      <c r="A74" s="828" t="s">
        <v>241</v>
      </c>
      <c r="B74" s="826"/>
      <c r="C74" s="826"/>
      <c r="D74" s="827"/>
      <c r="E74" s="826"/>
    </row>
    <row r="75" spans="1:5" ht="11.25" customHeight="1">
      <c r="A75" s="828" t="s">
        <v>597</v>
      </c>
      <c r="B75" s="826"/>
      <c r="C75" s="826"/>
      <c r="D75" s="827"/>
      <c r="E75" s="826"/>
    </row>
    <row r="76" spans="1:5" ht="6.75" customHeight="1">
      <c r="A76" s="826"/>
      <c r="B76" s="826"/>
      <c r="C76" s="826"/>
      <c r="D76" s="827"/>
      <c r="E76" s="826"/>
    </row>
    <row r="77" spans="1:4" ht="6.75" customHeight="1">
      <c r="A77" s="325"/>
      <c r="B77" s="353"/>
      <c r="C77" s="353"/>
      <c r="D77" s="330"/>
    </row>
    <row r="78" spans="1:4" ht="12.75" customHeight="1">
      <c r="A78" s="305"/>
      <c r="B78" s="353"/>
      <c r="C78" s="353"/>
      <c r="D78" s="330"/>
    </row>
    <row r="79" spans="1:4" ht="12.75" customHeight="1">
      <c r="A79" s="305"/>
      <c r="B79" s="353"/>
      <c r="C79" s="353"/>
      <c r="D79" s="330"/>
    </row>
    <row r="80" spans="1:4" ht="12.75" customHeight="1">
      <c r="A80" s="305"/>
      <c r="B80" s="353"/>
      <c r="C80" s="353"/>
      <c r="D80" s="330"/>
    </row>
    <row r="81" spans="1:4" ht="12.75" customHeight="1">
      <c r="A81" s="305"/>
      <c r="B81" s="353"/>
      <c r="C81" s="353"/>
      <c r="D81" s="330"/>
    </row>
    <row r="82" spans="1:4" ht="12.75" customHeight="1">
      <c r="A82" s="305"/>
      <c r="B82" s="353"/>
      <c r="C82" s="353"/>
      <c r="D82" s="330"/>
    </row>
    <row r="83" spans="1:4" ht="12.75" customHeight="1">
      <c r="A83" s="305"/>
      <c r="B83" s="353"/>
      <c r="C83" s="353"/>
      <c r="D83" s="330"/>
    </row>
    <row r="84" spans="1:4" ht="12.75" customHeight="1">
      <c r="A84" s="305"/>
      <c r="B84" s="353"/>
      <c r="C84" s="353"/>
      <c r="D84" s="330"/>
    </row>
    <row r="85" spans="1:4" ht="12.75" customHeight="1">
      <c r="A85" s="305"/>
      <c r="B85" s="353"/>
      <c r="C85" s="353"/>
      <c r="D85" s="330"/>
    </row>
    <row r="86" spans="1:4" ht="12.75" customHeight="1">
      <c r="A86" s="305"/>
      <c r="B86" s="353"/>
      <c r="C86" s="353"/>
      <c r="D86" s="330"/>
    </row>
    <row r="87" spans="1:4" ht="12.75" customHeight="1">
      <c r="A87" s="305"/>
      <c r="B87" s="353"/>
      <c r="C87" s="353"/>
      <c r="D87" s="330"/>
    </row>
    <row r="88" spans="1:4" ht="12.75" customHeight="1">
      <c r="A88" s="305"/>
      <c r="B88" s="353"/>
      <c r="C88" s="353"/>
      <c r="D88" s="330"/>
    </row>
    <row r="89" spans="1:4" ht="12.75" customHeight="1">
      <c r="A89" s="305"/>
      <c r="B89" s="353"/>
      <c r="C89" s="353"/>
      <c r="D89" s="330"/>
    </row>
    <row r="90" spans="1:4" ht="12.75" customHeight="1">
      <c r="A90" s="305"/>
      <c r="B90" s="353"/>
      <c r="C90" s="353"/>
      <c r="D90" s="330"/>
    </row>
    <row r="91" spans="1:4" ht="12.75" customHeight="1">
      <c r="A91" s="305"/>
      <c r="B91" s="353"/>
      <c r="C91" s="353"/>
      <c r="D91" s="330"/>
    </row>
    <row r="92" spans="1:4" ht="12.75" customHeight="1">
      <c r="A92" s="305"/>
      <c r="B92" s="353"/>
      <c r="C92" s="353"/>
      <c r="D92" s="330"/>
    </row>
    <row r="93" spans="1:4" ht="12.75" customHeight="1">
      <c r="A93" s="305"/>
      <c r="B93" s="353"/>
      <c r="C93" s="353"/>
      <c r="D93" s="330"/>
    </row>
    <row r="94" spans="1:4" ht="12.75" customHeight="1">
      <c r="A94" s="305"/>
      <c r="B94" s="353"/>
      <c r="C94" s="353"/>
      <c r="D94" s="330"/>
    </row>
    <row r="95" spans="1:4" ht="12.75" customHeight="1">
      <c r="A95" s="305"/>
      <c r="B95" s="353"/>
      <c r="C95" s="353"/>
      <c r="D95" s="330"/>
    </row>
    <row r="96" spans="1:4" ht="12.75" customHeight="1">
      <c r="A96" s="305"/>
      <c r="B96" s="353"/>
      <c r="C96" s="353"/>
      <c r="D96" s="330"/>
    </row>
    <row r="97" spans="1:4" ht="12.75" customHeight="1">
      <c r="A97" s="305"/>
      <c r="B97" s="353"/>
      <c r="C97" s="353"/>
      <c r="D97" s="330"/>
    </row>
    <row r="98" spans="1:4" ht="12.75" customHeight="1">
      <c r="A98" s="305"/>
      <c r="B98" s="353"/>
      <c r="C98" s="353"/>
      <c r="D98" s="330"/>
    </row>
    <row r="99" spans="1:4" ht="12.75" customHeight="1">
      <c r="A99" s="305"/>
      <c r="B99" s="353"/>
      <c r="C99" s="353"/>
      <c r="D99" s="330"/>
    </row>
    <row r="100" spans="1:4" ht="12.75" customHeight="1">
      <c r="A100" s="305"/>
      <c r="B100" s="353"/>
      <c r="C100" s="353"/>
      <c r="D100" s="330"/>
    </row>
    <row r="101" spans="1:4" ht="12.75" customHeight="1">
      <c r="A101" s="305"/>
      <c r="B101" s="353"/>
      <c r="C101" s="353"/>
      <c r="D101" s="330"/>
    </row>
    <row r="102" spans="1:4" ht="12.75" customHeight="1">
      <c r="A102" s="305"/>
      <c r="B102" s="353"/>
      <c r="C102" s="353"/>
      <c r="D102" s="330"/>
    </row>
    <row r="103" spans="1:4" ht="12.75" customHeight="1">
      <c r="A103" s="305"/>
      <c r="B103" s="353"/>
      <c r="C103" s="353"/>
      <c r="D103" s="330"/>
    </row>
    <row r="104" spans="1:4" ht="12.75" customHeight="1">
      <c r="A104" s="305"/>
      <c r="B104" s="353"/>
      <c r="C104" s="353"/>
      <c r="D104" s="330"/>
    </row>
    <row r="105" spans="1:4" ht="12.75" customHeight="1">
      <c r="A105" s="305"/>
      <c r="B105" s="353"/>
      <c r="C105" s="353"/>
      <c r="D105" s="330"/>
    </row>
    <row r="106" spans="1:4" ht="12.75" customHeight="1">
      <c r="A106" s="305"/>
      <c r="B106" s="353"/>
      <c r="C106" s="353"/>
      <c r="D106" s="330"/>
    </row>
    <row r="107" spans="1:4" ht="12.75" customHeight="1">
      <c r="A107" s="305"/>
      <c r="B107" s="353"/>
      <c r="C107" s="353"/>
      <c r="D107" s="330"/>
    </row>
    <row r="108" spans="1:4" ht="12.75" customHeight="1">
      <c r="A108" s="305"/>
      <c r="B108" s="353"/>
      <c r="C108" s="353"/>
      <c r="D108" s="330"/>
    </row>
    <row r="109" spans="1:4" ht="12.75" customHeight="1">
      <c r="A109" s="305"/>
      <c r="B109" s="353"/>
      <c r="C109" s="353"/>
      <c r="D109" s="330"/>
    </row>
    <row r="110" spans="1:4" ht="12.75" customHeight="1">
      <c r="A110" s="305"/>
      <c r="B110" s="353"/>
      <c r="C110" s="353"/>
      <c r="D110" s="330"/>
    </row>
    <row r="111" spans="1:4" ht="12.75" customHeight="1">
      <c r="A111" s="305"/>
      <c r="B111" s="353"/>
      <c r="C111" s="353"/>
      <c r="D111" s="330"/>
    </row>
    <row r="112" spans="1:4" ht="12.75" customHeight="1">
      <c r="A112" s="305"/>
      <c r="B112" s="353"/>
      <c r="C112" s="353"/>
      <c r="D112" s="330"/>
    </row>
    <row r="113" spans="1:4" ht="12.75" customHeight="1">
      <c r="A113" s="305"/>
      <c r="B113" s="353"/>
      <c r="C113" s="353"/>
      <c r="D113" s="330"/>
    </row>
    <row r="114" spans="1:4" ht="12.75" customHeight="1">
      <c r="A114" s="305"/>
      <c r="B114" s="353"/>
      <c r="C114" s="353"/>
      <c r="D114" s="330"/>
    </row>
    <row r="115" spans="1:4" ht="12.75" customHeight="1">
      <c r="A115" s="305"/>
      <c r="B115" s="353"/>
      <c r="C115" s="353"/>
      <c r="D115" s="330"/>
    </row>
    <row r="116" spans="1:4" ht="12.75" customHeight="1">
      <c r="A116" s="305"/>
      <c r="B116" s="353"/>
      <c r="C116" s="353"/>
      <c r="D116" s="330"/>
    </row>
    <row r="117" spans="1:4" ht="12.75" customHeight="1">
      <c r="A117" s="305"/>
      <c r="B117" s="353"/>
      <c r="C117" s="353"/>
      <c r="D117" s="330"/>
    </row>
    <row r="118" spans="1:4" ht="12.75" customHeight="1">
      <c r="A118" s="305"/>
      <c r="B118" s="353"/>
      <c r="C118" s="353"/>
      <c r="D118" s="330"/>
    </row>
    <row r="119" spans="1:4" ht="12.75" customHeight="1">
      <c r="A119" s="305"/>
      <c r="B119" s="353"/>
      <c r="C119" s="353"/>
      <c r="D119" s="330"/>
    </row>
    <row r="120" spans="1:4" ht="12.75" customHeight="1">
      <c r="A120" s="305"/>
      <c r="B120" s="353"/>
      <c r="C120" s="353"/>
      <c r="D120" s="330"/>
    </row>
    <row r="121" spans="1:4" ht="12.75" customHeight="1">
      <c r="A121" s="305"/>
      <c r="B121" s="353"/>
      <c r="C121" s="353"/>
      <c r="D121" s="330"/>
    </row>
    <row r="122" spans="1:4" ht="12.75" customHeight="1">
      <c r="A122" s="305"/>
      <c r="B122" s="353"/>
      <c r="C122" s="353"/>
      <c r="D122" s="330"/>
    </row>
    <row r="123" spans="1:4" ht="12.75" customHeight="1">
      <c r="A123" s="305"/>
      <c r="B123" s="353"/>
      <c r="C123" s="353"/>
      <c r="D123" s="330"/>
    </row>
    <row r="124" spans="1:4" ht="12.75" customHeight="1">
      <c r="A124" s="305"/>
      <c r="B124" s="353"/>
      <c r="C124" s="353"/>
      <c r="D124" s="330"/>
    </row>
    <row r="125" spans="1:4" ht="12.75" customHeight="1">
      <c r="A125" s="305"/>
      <c r="B125" s="353"/>
      <c r="C125" s="353"/>
      <c r="D125" s="330"/>
    </row>
    <row r="126" spans="1:4" ht="12.75" customHeight="1">
      <c r="A126" s="305"/>
      <c r="B126" s="353"/>
      <c r="C126" s="353"/>
      <c r="D126" s="330"/>
    </row>
    <row r="127" spans="1:4" ht="12.75" customHeight="1">
      <c r="A127" s="305"/>
      <c r="B127" s="353"/>
      <c r="C127" s="353"/>
      <c r="D127" s="330"/>
    </row>
    <row r="128" spans="1:4" ht="12.75" customHeight="1">
      <c r="A128" s="305"/>
      <c r="B128" s="353"/>
      <c r="C128" s="353"/>
      <c r="D128" s="330"/>
    </row>
    <row r="129" spans="1:4" ht="12.75" customHeight="1">
      <c r="A129" s="305"/>
      <c r="B129" s="353"/>
      <c r="C129" s="353"/>
      <c r="D129" s="330"/>
    </row>
    <row r="130" spans="1:4" ht="12.75" customHeight="1">
      <c r="A130" s="305"/>
      <c r="B130" s="353"/>
      <c r="C130" s="353"/>
      <c r="D130" s="330"/>
    </row>
    <row r="131" spans="1:4" ht="12.75" customHeight="1">
      <c r="A131" s="305"/>
      <c r="B131" s="353"/>
      <c r="C131" s="353"/>
      <c r="D131" s="330"/>
    </row>
    <row r="132" spans="1:4" ht="12.75" customHeight="1">
      <c r="A132" s="305"/>
      <c r="B132" s="353"/>
      <c r="C132" s="353"/>
      <c r="D132" s="330"/>
    </row>
    <row r="133" spans="1:4" ht="12.75" customHeight="1">
      <c r="A133" s="305"/>
      <c r="B133" s="353"/>
      <c r="C133" s="353"/>
      <c r="D133" s="330"/>
    </row>
    <row r="134" spans="1:4" ht="12.75" customHeight="1">
      <c r="A134" s="305"/>
      <c r="B134" s="353"/>
      <c r="C134" s="353"/>
      <c r="D134" s="330"/>
    </row>
    <row r="135" spans="1:4" ht="12.75" customHeight="1">
      <c r="A135" s="305"/>
      <c r="B135" s="353"/>
      <c r="C135" s="353"/>
      <c r="D135" s="330"/>
    </row>
    <row r="136" spans="1:4" ht="12.75" customHeight="1">
      <c r="A136" s="305"/>
      <c r="B136" s="353"/>
      <c r="C136" s="353"/>
      <c r="D136" s="330"/>
    </row>
    <row r="137" spans="1:4" ht="12.75" customHeight="1">
      <c r="A137" s="305"/>
      <c r="B137" s="353"/>
      <c r="C137" s="353"/>
      <c r="D137" s="330"/>
    </row>
    <row r="138" spans="1:4" ht="12.75" customHeight="1">
      <c r="A138" s="305"/>
      <c r="B138" s="353"/>
      <c r="C138" s="353"/>
      <c r="D138" s="330"/>
    </row>
    <row r="139" spans="1:4" ht="12.75" customHeight="1">
      <c r="A139" s="305"/>
      <c r="B139" s="353"/>
      <c r="C139" s="353"/>
      <c r="D139" s="330"/>
    </row>
    <row r="140" spans="1:4" ht="12.75" customHeight="1">
      <c r="A140" s="305"/>
      <c r="B140" s="353"/>
      <c r="C140" s="353"/>
      <c r="D140" s="330"/>
    </row>
    <row r="141" spans="1:4" ht="12.75" customHeight="1">
      <c r="A141" s="305"/>
      <c r="B141" s="353"/>
      <c r="C141" s="353"/>
      <c r="D141" s="330"/>
    </row>
    <row r="142" spans="1:4" ht="12.75" customHeight="1">
      <c r="A142" s="305"/>
      <c r="B142" s="353"/>
      <c r="C142" s="353"/>
      <c r="D142" s="330"/>
    </row>
    <row r="143" spans="1:4" ht="12.75" customHeight="1">
      <c r="A143" s="305"/>
      <c r="B143" s="353"/>
      <c r="C143" s="353"/>
      <c r="D143" s="330"/>
    </row>
    <row r="144" spans="1:4" ht="12.75" customHeight="1">
      <c r="A144" s="305"/>
      <c r="B144" s="353"/>
      <c r="C144" s="353"/>
      <c r="D144" s="330"/>
    </row>
    <row r="145" spans="1:4" ht="12.75" customHeight="1">
      <c r="A145" s="305"/>
      <c r="B145" s="353"/>
      <c r="C145" s="353"/>
      <c r="D145" s="330"/>
    </row>
    <row r="146" spans="1:4" ht="12.75" customHeight="1">
      <c r="A146" s="305"/>
      <c r="B146" s="353"/>
      <c r="C146" s="353"/>
      <c r="D146" s="330"/>
    </row>
    <row r="147" spans="1:4" ht="12.75" customHeight="1">
      <c r="A147" s="305"/>
      <c r="B147" s="353"/>
      <c r="C147" s="353"/>
      <c r="D147" s="330"/>
    </row>
    <row r="148" spans="1:4" ht="12.75" customHeight="1">
      <c r="A148" s="305"/>
      <c r="B148" s="353"/>
      <c r="C148" s="353"/>
      <c r="D148" s="330"/>
    </row>
    <row r="149" spans="1:4" ht="12.75" customHeight="1">
      <c r="A149" s="305"/>
      <c r="B149" s="353"/>
      <c r="C149" s="353"/>
      <c r="D149" s="330"/>
    </row>
    <row r="150" spans="1:4" ht="12.75" customHeight="1">
      <c r="A150" s="305"/>
      <c r="B150" s="353"/>
      <c r="C150" s="353"/>
      <c r="D150" s="330"/>
    </row>
    <row r="151" spans="1:4" ht="12.75" customHeight="1">
      <c r="A151" s="305"/>
      <c r="B151" s="353"/>
      <c r="C151" s="353"/>
      <c r="D151" s="330"/>
    </row>
    <row r="152" spans="1:4" ht="12.75" customHeight="1">
      <c r="A152" s="305"/>
      <c r="B152" s="353"/>
      <c r="C152" s="353"/>
      <c r="D152" s="330"/>
    </row>
    <row r="153" spans="1:4" ht="12.75" customHeight="1">
      <c r="A153" s="305"/>
      <c r="B153" s="353"/>
      <c r="C153" s="353"/>
      <c r="D153" s="330"/>
    </row>
    <row r="154" spans="1:4" ht="12.75" customHeight="1">
      <c r="A154" s="305"/>
      <c r="B154" s="353"/>
      <c r="C154" s="353"/>
      <c r="D154" s="330"/>
    </row>
    <row r="155" spans="1:4" ht="12.75" customHeight="1">
      <c r="A155" s="305"/>
      <c r="B155" s="353"/>
      <c r="C155" s="353"/>
      <c r="D155" s="330"/>
    </row>
    <row r="156" spans="1:4" ht="12.75" customHeight="1">
      <c r="A156" s="305"/>
      <c r="B156" s="353"/>
      <c r="C156" s="353"/>
      <c r="D156" s="330"/>
    </row>
    <row r="157" spans="1:5" ht="12.75" customHeight="1">
      <c r="A157" s="305"/>
      <c r="B157" s="353"/>
      <c r="C157" s="353"/>
      <c r="D157" s="330"/>
      <c r="E157" s="305"/>
    </row>
    <row r="158" spans="1:5" ht="12.75" customHeight="1">
      <c r="A158" s="305"/>
      <c r="B158" s="353"/>
      <c r="C158" s="353"/>
      <c r="D158" s="330"/>
      <c r="E158" s="305"/>
    </row>
    <row r="159" spans="1:5" ht="12.75" customHeight="1">
      <c r="A159" s="305"/>
      <c r="B159" s="353"/>
      <c r="C159" s="353"/>
      <c r="D159" s="330"/>
      <c r="E159" s="305"/>
    </row>
    <row r="160" spans="1:5" ht="12.75" customHeight="1">
      <c r="A160" s="305"/>
      <c r="B160" s="353"/>
      <c r="C160" s="353"/>
      <c r="D160" s="330"/>
      <c r="E160" s="305"/>
    </row>
    <row r="161" spans="1:5" ht="12.75" customHeight="1">
      <c r="A161" s="305"/>
      <c r="B161" s="353"/>
      <c r="C161" s="353"/>
      <c r="D161" s="330"/>
      <c r="E161" s="305"/>
    </row>
    <row r="162" spans="1:5" ht="12.75" customHeight="1">
      <c r="A162" s="305"/>
      <c r="B162" s="353"/>
      <c r="C162" s="353"/>
      <c r="D162" s="330"/>
      <c r="E162" s="305"/>
    </row>
    <row r="163" spans="1:5" ht="12.75" customHeight="1">
      <c r="A163" s="305"/>
      <c r="B163" s="353"/>
      <c r="C163" s="353"/>
      <c r="D163" s="330"/>
      <c r="E163" s="305"/>
    </row>
    <row r="164" spans="1:5" ht="12.75" customHeight="1">
      <c r="A164" s="305"/>
      <c r="B164" s="353"/>
      <c r="C164" s="353"/>
      <c r="D164" s="330"/>
      <c r="E164" s="305"/>
    </row>
    <row r="165" spans="1:5" ht="12.75" customHeight="1">
      <c r="A165" s="305"/>
      <c r="B165" s="353"/>
      <c r="C165" s="353"/>
      <c r="D165" s="330"/>
      <c r="E165" s="305"/>
    </row>
    <row r="166" spans="1:5" ht="12.75" customHeight="1">
      <c r="A166" s="305"/>
      <c r="B166" s="353"/>
      <c r="C166" s="353"/>
      <c r="D166" s="330"/>
      <c r="E166" s="305"/>
    </row>
    <row r="167" spans="1:5" ht="12.75" customHeight="1">
      <c r="A167" s="305"/>
      <c r="B167" s="353"/>
      <c r="C167" s="353"/>
      <c r="D167" s="330"/>
      <c r="E167" s="305"/>
    </row>
    <row r="168" spans="1:5" ht="12.75" customHeight="1">
      <c r="A168" s="305"/>
      <c r="B168" s="353"/>
      <c r="C168" s="353"/>
      <c r="D168" s="330"/>
      <c r="E168" s="305"/>
    </row>
    <row r="169" spans="1:5" ht="12.75" customHeight="1">
      <c r="A169" s="305"/>
      <c r="B169" s="353"/>
      <c r="C169" s="353"/>
      <c r="D169" s="330"/>
      <c r="E169" s="305"/>
    </row>
    <row r="170" spans="1:5" ht="12.75" customHeight="1">
      <c r="A170" s="305"/>
      <c r="B170" s="353"/>
      <c r="C170" s="353"/>
      <c r="D170" s="330"/>
      <c r="E170" s="305"/>
    </row>
    <row r="171" spans="1:5" ht="12.75" customHeight="1">
      <c r="A171" s="305"/>
      <c r="B171" s="353"/>
      <c r="C171" s="353"/>
      <c r="D171" s="330"/>
      <c r="E171" s="305"/>
    </row>
    <row r="172" spans="1:5" ht="12.75" customHeight="1">
      <c r="A172" s="305"/>
      <c r="B172" s="353"/>
      <c r="C172" s="353"/>
      <c r="D172" s="330"/>
      <c r="E172" s="305"/>
    </row>
    <row r="173" spans="1:5" ht="12.75" customHeight="1">
      <c r="A173" s="305"/>
      <c r="B173" s="353"/>
      <c r="C173" s="353"/>
      <c r="D173" s="330"/>
      <c r="E173" s="305"/>
    </row>
    <row r="174" spans="1:5" ht="12.75" customHeight="1">
      <c r="A174" s="305"/>
      <c r="B174" s="353"/>
      <c r="C174" s="353"/>
      <c r="D174" s="330"/>
      <c r="E174" s="305"/>
    </row>
    <row r="175" spans="1:5" ht="12.75" customHeight="1">
      <c r="A175" s="305"/>
      <c r="B175" s="353"/>
      <c r="C175" s="353"/>
      <c r="D175" s="330"/>
      <c r="E175" s="305"/>
    </row>
    <row r="176" spans="1:5" ht="12.75">
      <c r="A176" s="305"/>
      <c r="B176" s="353"/>
      <c r="C176" s="353"/>
      <c r="D176" s="330"/>
      <c r="E176" s="305"/>
    </row>
    <row r="177" spans="1:5" ht="12.75">
      <c r="A177" s="305"/>
      <c r="B177" s="353"/>
      <c r="C177" s="353"/>
      <c r="D177" s="330"/>
      <c r="E177" s="305"/>
    </row>
    <row r="178" spans="1:5" ht="12.75">
      <c r="A178" s="305"/>
      <c r="B178" s="353"/>
      <c r="C178" s="353"/>
      <c r="D178" s="330"/>
      <c r="E178" s="305"/>
    </row>
    <row r="179" spans="1:5" ht="12.75">
      <c r="A179" s="305"/>
      <c r="B179" s="353"/>
      <c r="C179" s="353"/>
      <c r="D179" s="330"/>
      <c r="E179" s="305"/>
    </row>
    <row r="180" spans="1:5" ht="12.75">
      <c r="A180" s="305"/>
      <c r="B180" s="353"/>
      <c r="C180" s="353"/>
      <c r="D180" s="330"/>
      <c r="E180" s="305"/>
    </row>
    <row r="181" spans="1:5" ht="12.75">
      <c r="A181" s="305"/>
      <c r="B181" s="353"/>
      <c r="C181" s="353"/>
      <c r="D181" s="330"/>
      <c r="E181" s="305"/>
    </row>
    <row r="182" spans="1:5" ht="12.75">
      <c r="A182" s="305"/>
      <c r="B182" s="353"/>
      <c r="C182" s="353"/>
      <c r="D182" s="330"/>
      <c r="E182" s="305"/>
    </row>
    <row r="183" spans="1:5" ht="12.75">
      <c r="A183" s="305"/>
      <c r="B183" s="353"/>
      <c r="C183" s="353"/>
      <c r="D183" s="330"/>
      <c r="E183" s="305"/>
    </row>
    <row r="184" spans="1:5" ht="12.75">
      <c r="A184" s="305"/>
      <c r="B184" s="353"/>
      <c r="C184" s="353"/>
      <c r="D184" s="330"/>
      <c r="E184" s="305"/>
    </row>
    <row r="185" spans="1:5" ht="12.75">
      <c r="A185" s="305"/>
      <c r="B185" s="353"/>
      <c r="C185" s="353"/>
      <c r="D185" s="330"/>
      <c r="E185" s="305"/>
    </row>
    <row r="186" spans="1:5" ht="12.75">
      <c r="A186" s="305"/>
      <c r="B186" s="353"/>
      <c r="C186" s="353"/>
      <c r="D186" s="330"/>
      <c r="E186" s="305"/>
    </row>
    <row r="187" spans="1:5" ht="12.75">
      <c r="A187" s="305"/>
      <c r="B187" s="353"/>
      <c r="C187" s="353"/>
      <c r="D187" s="330"/>
      <c r="E187" s="305"/>
    </row>
    <row r="188" spans="1:5" ht="12.75">
      <c r="A188" s="305"/>
      <c r="B188" s="353"/>
      <c r="C188" s="353"/>
      <c r="D188" s="330"/>
      <c r="E188" s="305"/>
    </row>
    <row r="189" spans="1:5" ht="12.75">
      <c r="A189" s="305"/>
      <c r="B189" s="353"/>
      <c r="C189" s="353"/>
      <c r="D189" s="330"/>
      <c r="E189" s="305"/>
    </row>
    <row r="190" spans="1:5" ht="12.75">
      <c r="A190" s="305"/>
      <c r="B190" s="353"/>
      <c r="C190" s="353"/>
      <c r="D190" s="330"/>
      <c r="E190" s="305"/>
    </row>
    <row r="191" spans="1:5" ht="12.75">
      <c r="A191" s="305"/>
      <c r="B191" s="353"/>
      <c r="C191" s="353"/>
      <c r="D191" s="330"/>
      <c r="E191" s="305"/>
    </row>
    <row r="192" spans="1:5" ht="12.75">
      <c r="A192" s="305"/>
      <c r="B192" s="353"/>
      <c r="C192" s="353"/>
      <c r="D192" s="330"/>
      <c r="E192" s="305"/>
    </row>
    <row r="193" spans="1:5" ht="12.75">
      <c r="A193" s="305"/>
      <c r="B193" s="353"/>
      <c r="C193" s="353"/>
      <c r="D193" s="330"/>
      <c r="E193" s="305"/>
    </row>
    <row r="194" spans="1:5" ht="12.75">
      <c r="A194" s="305"/>
      <c r="B194" s="353"/>
      <c r="C194" s="353"/>
      <c r="D194" s="330"/>
      <c r="E194" s="305"/>
    </row>
    <row r="195" spans="1:5" ht="12.75">
      <c r="A195" s="305"/>
      <c r="B195" s="353"/>
      <c r="C195" s="353"/>
      <c r="D195" s="330"/>
      <c r="E195" s="305"/>
    </row>
    <row r="196" spans="1:5" ht="12.75">
      <c r="A196" s="305"/>
      <c r="B196" s="353"/>
      <c r="C196" s="353"/>
      <c r="D196" s="330"/>
      <c r="E196" s="305"/>
    </row>
    <row r="197" spans="1:5" ht="12.75">
      <c r="A197" s="305"/>
      <c r="B197" s="353"/>
      <c r="C197" s="353"/>
      <c r="D197" s="330"/>
      <c r="E197" s="305"/>
    </row>
    <row r="198" spans="1:5" ht="12.75">
      <c r="A198" s="305"/>
      <c r="B198" s="353"/>
      <c r="C198" s="353"/>
      <c r="D198" s="330"/>
      <c r="E198" s="305"/>
    </row>
    <row r="199" spans="1:5" ht="12.75">
      <c r="A199" s="305"/>
      <c r="B199" s="353"/>
      <c r="C199" s="353"/>
      <c r="D199" s="330"/>
      <c r="E199" s="305"/>
    </row>
    <row r="200" spans="1:5" ht="12.75">
      <c r="A200" s="305"/>
      <c r="B200" s="353"/>
      <c r="C200" s="353"/>
      <c r="D200" s="330"/>
      <c r="E200" s="305"/>
    </row>
    <row r="201" spans="1:5" ht="12.75">
      <c r="A201" s="305"/>
      <c r="B201" s="353"/>
      <c r="C201" s="353"/>
      <c r="D201" s="330"/>
      <c r="E201" s="305"/>
    </row>
    <row r="202" spans="1:5" ht="12.75">
      <c r="A202" s="305"/>
      <c r="B202" s="353"/>
      <c r="C202" s="353"/>
      <c r="D202" s="330"/>
      <c r="E202" s="305"/>
    </row>
    <row r="203" spans="1:5" ht="12.75">
      <c r="A203" s="305"/>
      <c r="B203" s="353"/>
      <c r="C203" s="353"/>
      <c r="D203" s="330"/>
      <c r="E203" s="305"/>
    </row>
    <row r="204" spans="1:5" ht="12.75">
      <c r="A204" s="305"/>
      <c r="B204" s="353"/>
      <c r="C204" s="353"/>
      <c r="D204" s="330"/>
      <c r="E204" s="305"/>
    </row>
    <row r="205" spans="1:5" ht="12.75">
      <c r="A205" s="305"/>
      <c r="B205" s="353"/>
      <c r="C205" s="353"/>
      <c r="D205" s="330"/>
      <c r="E205" s="305"/>
    </row>
    <row r="206" spans="1:5" ht="12.75">
      <c r="A206" s="305"/>
      <c r="B206" s="353"/>
      <c r="C206" s="353"/>
      <c r="D206" s="330"/>
      <c r="E206" s="305"/>
    </row>
    <row r="207" spans="1:5" ht="12.75">
      <c r="A207" s="305"/>
      <c r="B207" s="353"/>
      <c r="C207" s="353"/>
      <c r="D207" s="330"/>
      <c r="E207" s="305"/>
    </row>
    <row r="208" spans="1:5" ht="12.75">
      <c r="A208" s="305"/>
      <c r="B208" s="353"/>
      <c r="C208" s="353"/>
      <c r="D208" s="330"/>
      <c r="E208" s="305"/>
    </row>
    <row r="209" spans="1:5" ht="12.75">
      <c r="A209" s="305"/>
      <c r="B209" s="353"/>
      <c r="C209" s="353"/>
      <c r="D209" s="330"/>
      <c r="E209" s="305"/>
    </row>
    <row r="210" spans="1:5" ht="12.75">
      <c r="A210" s="305"/>
      <c r="B210" s="353"/>
      <c r="C210" s="353"/>
      <c r="D210" s="330"/>
      <c r="E210" s="305"/>
    </row>
    <row r="211" spans="1:5" ht="12.75">
      <c r="A211" s="305"/>
      <c r="B211" s="353"/>
      <c r="C211" s="353"/>
      <c r="D211" s="330"/>
      <c r="E211" s="305"/>
    </row>
    <row r="212" spans="1:5" ht="12.75">
      <c r="A212" s="305"/>
      <c r="B212" s="353"/>
      <c r="C212" s="353"/>
      <c r="D212" s="330"/>
      <c r="E212" s="305"/>
    </row>
    <row r="213" spans="1:5" ht="12.75">
      <c r="A213" s="305"/>
      <c r="B213" s="353"/>
      <c r="C213" s="353"/>
      <c r="D213" s="330"/>
      <c r="E213" s="305"/>
    </row>
    <row r="214" spans="1:5" ht="12.75">
      <c r="A214" s="305"/>
      <c r="B214" s="353"/>
      <c r="C214" s="353"/>
      <c r="D214" s="330"/>
      <c r="E214" s="305"/>
    </row>
    <row r="215" spans="1:5" ht="12.75">
      <c r="A215" s="305"/>
      <c r="B215" s="353"/>
      <c r="C215" s="353"/>
      <c r="D215" s="330"/>
      <c r="E215" s="305"/>
    </row>
    <row r="216" spans="1:5" ht="12.75">
      <c r="A216" s="305"/>
      <c r="B216" s="353"/>
      <c r="C216" s="353"/>
      <c r="D216" s="330"/>
      <c r="E216" s="305"/>
    </row>
    <row r="217" spans="1:5" ht="12.75">
      <c r="A217" s="305"/>
      <c r="B217" s="353"/>
      <c r="C217" s="353"/>
      <c r="D217" s="330"/>
      <c r="E217" s="305"/>
    </row>
    <row r="218" spans="1:5" ht="12.75">
      <c r="A218" s="305"/>
      <c r="B218" s="353"/>
      <c r="C218" s="353"/>
      <c r="D218" s="330"/>
      <c r="E218" s="305"/>
    </row>
    <row r="219" spans="1:5" ht="12.75">
      <c r="A219" s="305"/>
      <c r="B219" s="353"/>
      <c r="C219" s="353"/>
      <c r="D219" s="330"/>
      <c r="E219" s="305"/>
    </row>
    <row r="220" spans="1:5" ht="12.75">
      <c r="A220" s="305"/>
      <c r="B220" s="353"/>
      <c r="C220" s="353"/>
      <c r="D220" s="330"/>
      <c r="E220" s="305"/>
    </row>
    <row r="221" spans="1:5" ht="12.75">
      <c r="A221" s="305"/>
      <c r="B221" s="353"/>
      <c r="C221" s="353"/>
      <c r="D221" s="330"/>
      <c r="E221" s="305"/>
    </row>
    <row r="222" spans="1:5" ht="12.75">
      <c r="A222" s="305"/>
      <c r="B222" s="353"/>
      <c r="C222" s="353"/>
      <c r="D222" s="330"/>
      <c r="E222" s="305"/>
    </row>
    <row r="223" spans="1:5" ht="12.75">
      <c r="A223" s="305"/>
      <c r="B223" s="353"/>
      <c r="C223" s="353"/>
      <c r="D223" s="330"/>
      <c r="E223" s="305"/>
    </row>
    <row r="224" spans="1:5" ht="12.75">
      <c r="A224" s="305"/>
      <c r="B224" s="353"/>
      <c r="C224" s="353"/>
      <c r="D224" s="330"/>
      <c r="E224" s="305"/>
    </row>
    <row r="225" spans="1:5" ht="12.75">
      <c r="A225" s="305"/>
      <c r="B225" s="353"/>
      <c r="C225" s="353"/>
      <c r="D225" s="330"/>
      <c r="E225" s="305"/>
    </row>
    <row r="226" spans="1:5" ht="12.75">
      <c r="A226" s="305"/>
      <c r="B226" s="353"/>
      <c r="C226" s="353"/>
      <c r="D226" s="330"/>
      <c r="E226" s="305"/>
    </row>
    <row r="227" spans="1:5" ht="12.75">
      <c r="A227" s="305"/>
      <c r="B227" s="353"/>
      <c r="C227" s="353"/>
      <c r="D227" s="330"/>
      <c r="E227" s="305"/>
    </row>
    <row r="228" spans="1:5" ht="12.75">
      <c r="A228" s="305"/>
      <c r="B228" s="353"/>
      <c r="C228" s="353"/>
      <c r="D228" s="330"/>
      <c r="E228" s="305"/>
    </row>
    <row r="229" spans="1:5" ht="12.75">
      <c r="A229" s="305"/>
      <c r="B229" s="353"/>
      <c r="C229" s="353"/>
      <c r="D229" s="330"/>
      <c r="E229" s="305"/>
    </row>
    <row r="230" spans="1:5" ht="12.75">
      <c r="A230" s="305"/>
      <c r="B230" s="353"/>
      <c r="C230" s="353"/>
      <c r="D230" s="330"/>
      <c r="E230" s="305"/>
    </row>
    <row r="231" spans="1:5" ht="12.75">
      <c r="A231" s="305"/>
      <c r="B231" s="353"/>
      <c r="C231" s="353"/>
      <c r="D231" s="330"/>
      <c r="E231" s="305"/>
    </row>
    <row r="232" spans="1:5" ht="12.75">
      <c r="A232" s="305"/>
      <c r="B232" s="353"/>
      <c r="C232" s="353"/>
      <c r="D232" s="330"/>
      <c r="E232" s="305"/>
    </row>
    <row r="233" spans="1:5" ht="12.75">
      <c r="A233" s="305"/>
      <c r="B233" s="353"/>
      <c r="C233" s="353"/>
      <c r="D233" s="330"/>
      <c r="E233" s="305"/>
    </row>
    <row r="234" spans="1:5" ht="12.75">
      <c r="A234" s="305"/>
      <c r="B234" s="353"/>
      <c r="C234" s="353"/>
      <c r="D234" s="330"/>
      <c r="E234" s="305"/>
    </row>
    <row r="235" spans="1:5" ht="12.75">
      <c r="A235" s="305"/>
      <c r="B235" s="353"/>
      <c r="C235" s="353"/>
      <c r="D235" s="330"/>
      <c r="E235" s="305"/>
    </row>
    <row r="236" spans="1:5" ht="12.75">
      <c r="A236" s="305"/>
      <c r="B236" s="353"/>
      <c r="C236" s="353"/>
      <c r="D236" s="330"/>
      <c r="E236" s="305"/>
    </row>
    <row r="237" spans="1:5" ht="12.75">
      <c r="A237" s="305"/>
      <c r="B237" s="353"/>
      <c r="C237" s="353"/>
      <c r="D237" s="330"/>
      <c r="E237" s="305"/>
    </row>
    <row r="238" spans="1:5" ht="12.75">
      <c r="A238" s="305"/>
      <c r="B238" s="353"/>
      <c r="C238" s="353"/>
      <c r="D238" s="330"/>
      <c r="E238" s="305"/>
    </row>
    <row r="239" spans="1:5" ht="12.75">
      <c r="A239" s="305"/>
      <c r="B239" s="353"/>
      <c r="C239" s="353"/>
      <c r="D239" s="330"/>
      <c r="E239" s="305"/>
    </row>
    <row r="240" spans="1:5" ht="12.75">
      <c r="A240" s="305"/>
      <c r="B240" s="353"/>
      <c r="C240" s="353"/>
      <c r="D240" s="330"/>
      <c r="E240" s="305"/>
    </row>
    <row r="241" spans="1:5" ht="12.75">
      <c r="A241" s="305"/>
      <c r="B241" s="353"/>
      <c r="C241" s="353"/>
      <c r="D241" s="330"/>
      <c r="E241" s="305"/>
    </row>
    <row r="242" spans="1:5" ht="12.75">
      <c r="A242" s="305"/>
      <c r="B242" s="353"/>
      <c r="C242" s="353"/>
      <c r="D242" s="330"/>
      <c r="E242" s="305"/>
    </row>
    <row r="243" spans="1:5" ht="12.75">
      <c r="A243" s="305"/>
      <c r="B243" s="353"/>
      <c r="C243" s="353"/>
      <c r="D243" s="330"/>
      <c r="E243" s="305"/>
    </row>
    <row r="244" spans="1:5" ht="12.75">
      <c r="A244" s="305"/>
      <c r="B244" s="353"/>
      <c r="C244" s="353"/>
      <c r="D244" s="330"/>
      <c r="E244" s="305"/>
    </row>
    <row r="245" spans="1:5" ht="12.75">
      <c r="A245" s="305"/>
      <c r="B245" s="353"/>
      <c r="C245" s="353"/>
      <c r="D245" s="330"/>
      <c r="E245" s="305"/>
    </row>
    <row r="246" spans="1:5" ht="12.75">
      <c r="A246" s="305"/>
      <c r="B246" s="353"/>
      <c r="C246" s="353"/>
      <c r="D246" s="330"/>
      <c r="E246" s="305"/>
    </row>
    <row r="247" spans="1:5" ht="12.75">
      <c r="A247" s="305"/>
      <c r="B247" s="353"/>
      <c r="C247" s="353"/>
      <c r="D247" s="330"/>
      <c r="E247" s="305"/>
    </row>
    <row r="248" spans="1:5" ht="12.75">
      <c r="A248" s="305"/>
      <c r="B248" s="353"/>
      <c r="C248" s="353"/>
      <c r="D248" s="330"/>
      <c r="E248" s="305"/>
    </row>
    <row r="249" spans="1:5" ht="12.75">
      <c r="A249" s="305"/>
      <c r="B249" s="353"/>
      <c r="C249" s="353"/>
      <c r="D249" s="330"/>
      <c r="E249" s="305"/>
    </row>
    <row r="250" spans="1:5" ht="12.75">
      <c r="A250" s="305"/>
      <c r="B250" s="353"/>
      <c r="C250" s="353"/>
      <c r="D250" s="330"/>
      <c r="E250" s="305"/>
    </row>
    <row r="251" spans="1:5" ht="12.75">
      <c r="A251" s="305"/>
      <c r="B251" s="353"/>
      <c r="C251" s="353"/>
      <c r="D251" s="330"/>
      <c r="E251" s="305"/>
    </row>
    <row r="252" spans="1:5" ht="12.75">
      <c r="A252" s="305"/>
      <c r="B252" s="353"/>
      <c r="C252" s="353"/>
      <c r="D252" s="330"/>
      <c r="E252" s="305"/>
    </row>
    <row r="253" spans="1:5" ht="12.75">
      <c r="A253" s="305"/>
      <c r="B253" s="353"/>
      <c r="C253" s="353"/>
      <c r="D253" s="330"/>
      <c r="E253" s="305"/>
    </row>
    <row r="254" spans="1:5" ht="12.75">
      <c r="A254" s="305"/>
      <c r="B254" s="353"/>
      <c r="C254" s="353"/>
      <c r="D254" s="330"/>
      <c r="E254" s="305"/>
    </row>
    <row r="255" spans="1:5" ht="12.75">
      <c r="A255" s="305"/>
      <c r="B255" s="353"/>
      <c r="C255" s="353"/>
      <c r="D255" s="330"/>
      <c r="E255" s="305"/>
    </row>
    <row r="256" spans="1:5" ht="12.75">
      <c r="A256" s="305"/>
      <c r="B256" s="353"/>
      <c r="C256" s="353"/>
      <c r="D256" s="330"/>
      <c r="E256" s="305"/>
    </row>
    <row r="257" spans="1:5" ht="12.75">
      <c r="A257" s="305"/>
      <c r="B257" s="353"/>
      <c r="C257" s="353"/>
      <c r="D257" s="330"/>
      <c r="E257" s="305"/>
    </row>
    <row r="258" spans="1:5" ht="12.75">
      <c r="A258" s="305"/>
      <c r="B258" s="353"/>
      <c r="C258" s="353"/>
      <c r="D258" s="330"/>
      <c r="E258" s="305"/>
    </row>
    <row r="259" spans="1:5" ht="12.75">
      <c r="A259" s="305"/>
      <c r="B259" s="353"/>
      <c r="C259" s="353"/>
      <c r="D259" s="330"/>
      <c r="E259" s="305"/>
    </row>
    <row r="260" spans="1:5" ht="12.75">
      <c r="A260" s="305"/>
      <c r="B260" s="353"/>
      <c r="C260" s="353"/>
      <c r="D260" s="330"/>
      <c r="E260" s="305"/>
    </row>
    <row r="261" spans="1:5" ht="12.75">
      <c r="A261" s="305"/>
      <c r="B261" s="353"/>
      <c r="C261" s="353"/>
      <c r="D261" s="330"/>
      <c r="E261" s="305"/>
    </row>
    <row r="262" spans="1:5" ht="12.75">
      <c r="A262" s="305"/>
      <c r="B262" s="353"/>
      <c r="C262" s="353"/>
      <c r="D262" s="330"/>
      <c r="E262" s="305"/>
    </row>
    <row r="263" spans="1:5" ht="12.75">
      <c r="A263" s="305"/>
      <c r="B263" s="353"/>
      <c r="C263" s="353"/>
      <c r="D263" s="330"/>
      <c r="E263" s="305"/>
    </row>
    <row r="264" spans="1:5" ht="12.75">
      <c r="A264" s="305"/>
      <c r="B264" s="353"/>
      <c r="C264" s="353"/>
      <c r="D264" s="330"/>
      <c r="E264" s="305"/>
    </row>
    <row r="265" spans="1:5" ht="12.75">
      <c r="A265" s="305"/>
      <c r="B265" s="353"/>
      <c r="C265" s="353"/>
      <c r="D265" s="330"/>
      <c r="E265" s="305"/>
    </row>
    <row r="266" spans="1:5" ht="12.75">
      <c r="A266" s="305"/>
      <c r="B266" s="353"/>
      <c r="C266" s="353"/>
      <c r="D266" s="330"/>
      <c r="E266" s="305"/>
    </row>
  </sheetData>
  <sheetProtection/>
  <printOptions/>
  <pageMargins left="0.71" right="0.66" top="0.53" bottom="0.5" header="0.5" footer="0.5"/>
  <pageSetup fitToHeight="1" fitToWidth="1" horizontalDpi="300" verticalDpi="300" orientation="portrait" paperSize="9" scale="81"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322"/>
  <sheetViews>
    <sheetView zoomScale="90" zoomScaleNormal="90" zoomScaleSheetLayoutView="75" zoomScalePageLayoutView="0" workbookViewId="0" topLeftCell="A133">
      <selection activeCell="H5" sqref="H5"/>
    </sheetView>
  </sheetViews>
  <sheetFormatPr defaultColWidth="9.140625" defaultRowHeight="12.75"/>
  <cols>
    <col min="1" max="1" width="16.8515625" style="0" bestFit="1" customWidth="1"/>
    <col min="2" max="2" width="4.7109375" style="0" customWidth="1"/>
    <col min="8" max="8" width="14.00390625" style="0" bestFit="1" customWidth="1"/>
  </cols>
  <sheetData>
    <row r="1" spans="1:8" ht="21" customHeight="1">
      <c r="A1" s="1071" t="s">
        <v>842</v>
      </c>
      <c r="B1" s="1071"/>
      <c r="C1" s="1071"/>
      <c r="D1" s="1071"/>
      <c r="E1" s="1071"/>
      <c r="F1" s="1071"/>
      <c r="G1" s="1071"/>
      <c r="H1" s="1071"/>
    </row>
    <row r="4" spans="1:8" ht="12.75">
      <c r="A4" s="1071" t="s">
        <v>363</v>
      </c>
      <c r="B4" s="1071"/>
      <c r="C4" s="1071"/>
      <c r="D4" s="1071"/>
      <c r="E4" s="1071"/>
      <c r="F4" s="1071"/>
      <c r="G4" s="1071"/>
      <c r="H4" s="1071"/>
    </row>
    <row r="5" spans="1:8" ht="12.75">
      <c r="A5" s="177"/>
      <c r="B5" s="177"/>
      <c r="C5" s="177"/>
      <c r="D5" s="177"/>
      <c r="E5" s="177"/>
      <c r="F5" s="177"/>
      <c r="G5" s="177"/>
      <c r="H5" s="177"/>
    </row>
    <row r="6" spans="1:10" ht="16.5" customHeight="1">
      <c r="A6" s="474"/>
      <c r="B6" s="474"/>
      <c r="C6" s="474"/>
      <c r="D6" s="474"/>
      <c r="E6" s="474"/>
      <c r="F6" s="474"/>
      <c r="G6" s="474"/>
      <c r="H6" s="474"/>
      <c r="I6" s="475"/>
      <c r="J6" s="475"/>
    </row>
    <row r="7" spans="1:10" ht="12.75">
      <c r="A7" s="474"/>
      <c r="B7" s="474"/>
      <c r="C7" s="474"/>
      <c r="D7" s="474"/>
      <c r="E7" s="474"/>
      <c r="F7" s="474"/>
      <c r="G7" s="474"/>
      <c r="H7" s="474"/>
      <c r="I7" s="475"/>
      <c r="J7" s="475"/>
    </row>
    <row r="8" spans="1:10" ht="12.75">
      <c r="A8" s="474"/>
      <c r="B8" s="474"/>
      <c r="C8" s="474"/>
      <c r="D8" s="474"/>
      <c r="E8" s="474"/>
      <c r="F8" s="474"/>
      <c r="G8" s="474"/>
      <c r="H8" s="474"/>
      <c r="I8" s="475"/>
      <c r="J8" s="475"/>
    </row>
    <row r="9" spans="1:10" ht="12.75">
      <c r="A9" s="474"/>
      <c r="B9" s="474"/>
      <c r="C9" s="474"/>
      <c r="D9" s="474"/>
      <c r="E9" s="474"/>
      <c r="F9" s="474"/>
      <c r="G9" s="474"/>
      <c r="H9" s="474"/>
      <c r="I9" s="475"/>
      <c r="J9" s="475"/>
    </row>
    <row r="10" spans="1:10" ht="12.75">
      <c r="A10" s="474"/>
      <c r="B10" s="474"/>
      <c r="C10" s="474"/>
      <c r="D10" s="474"/>
      <c r="E10" s="474"/>
      <c r="F10" s="474"/>
      <c r="G10" s="474"/>
      <c r="H10" s="474"/>
      <c r="I10" s="475"/>
      <c r="J10" s="475"/>
    </row>
    <row r="11" spans="1:10" ht="12.75">
      <c r="A11" s="474"/>
      <c r="B11" s="474"/>
      <c r="C11" s="474"/>
      <c r="D11" s="474"/>
      <c r="E11" s="474"/>
      <c r="F11" s="474"/>
      <c r="G11" s="474"/>
      <c r="H11" s="474"/>
      <c r="I11" s="475"/>
      <c r="J11" s="475"/>
    </row>
    <row r="12" spans="1:10" ht="12.75">
      <c r="A12" s="474"/>
      <c r="B12" s="474"/>
      <c r="C12" s="474"/>
      <c r="D12" s="474"/>
      <c r="E12" s="474"/>
      <c r="F12" s="474"/>
      <c r="G12" s="474"/>
      <c r="H12" s="474"/>
      <c r="I12" s="475"/>
      <c r="J12" s="475"/>
    </row>
    <row r="13" spans="1:10" ht="12.75">
      <c r="A13" s="474"/>
      <c r="B13" s="474"/>
      <c r="C13" s="474"/>
      <c r="D13" s="474"/>
      <c r="E13" s="474"/>
      <c r="F13" s="474"/>
      <c r="G13" s="474"/>
      <c r="H13" s="474"/>
      <c r="I13" s="475"/>
      <c r="J13" s="475"/>
    </row>
    <row r="14" spans="1:10" ht="12.75">
      <c r="A14" s="474"/>
      <c r="B14" s="474"/>
      <c r="C14" s="474"/>
      <c r="D14" s="474"/>
      <c r="E14" s="474"/>
      <c r="F14" s="474"/>
      <c r="G14" s="474"/>
      <c r="H14" s="474"/>
      <c r="I14" s="475"/>
      <c r="J14" s="475"/>
    </row>
    <row r="15" spans="1:10" ht="12.75">
      <c r="A15" s="474"/>
      <c r="B15" s="474"/>
      <c r="C15" s="474"/>
      <c r="D15" s="474"/>
      <c r="E15" s="474"/>
      <c r="F15" s="474"/>
      <c r="G15" s="474"/>
      <c r="H15" s="474"/>
      <c r="I15" s="475"/>
      <c r="J15" s="475"/>
    </row>
    <row r="16" spans="1:10" ht="12.75">
      <c r="A16" s="475"/>
      <c r="B16" s="492">
        <v>1</v>
      </c>
      <c r="C16" s="476" t="s">
        <v>365</v>
      </c>
      <c r="D16" s="476"/>
      <c r="E16" s="476"/>
      <c r="F16" s="476"/>
      <c r="G16" s="476"/>
      <c r="H16" s="1066">
        <f>'conto-eco'!C34</f>
        <v>6625.399999999907</v>
      </c>
      <c r="I16" s="1066"/>
      <c r="J16" s="475"/>
    </row>
    <row r="17" spans="1:10" ht="12.75">
      <c r="A17" s="475"/>
      <c r="B17" s="492">
        <v>2</v>
      </c>
      <c r="C17" s="476" t="s">
        <v>366</v>
      </c>
      <c r="D17" s="476"/>
      <c r="E17" s="476"/>
      <c r="F17" s="476"/>
      <c r="G17" s="476"/>
      <c r="H17" s="1066">
        <f>'conto-eco'!C41</f>
        <v>0</v>
      </c>
      <c r="I17" s="1066"/>
      <c r="J17" s="475"/>
    </row>
    <row r="18" spans="1:10" ht="12.75">
      <c r="A18" s="475"/>
      <c r="B18" s="492">
        <v>3</v>
      </c>
      <c r="C18" s="476" t="s">
        <v>367</v>
      </c>
      <c r="D18" s="476"/>
      <c r="E18" s="476"/>
      <c r="F18" s="476"/>
      <c r="G18" s="476"/>
      <c r="H18" s="1066">
        <f>'conto-eco'!C52</f>
        <v>0</v>
      </c>
      <c r="I18" s="1066"/>
      <c r="J18" s="475"/>
    </row>
    <row r="19" spans="1:10" ht="12.75">
      <c r="A19" s="475"/>
      <c r="B19" s="492">
        <v>4</v>
      </c>
      <c r="C19" s="476" t="s">
        <v>368</v>
      </c>
      <c r="D19" s="476"/>
      <c r="E19" s="476"/>
      <c r="F19" s="476"/>
      <c r="G19" s="476"/>
      <c r="H19" s="1066">
        <f>'conto-eco'!C68</f>
        <v>6386.079999999999</v>
      </c>
      <c r="I19" s="1066"/>
      <c r="J19" s="475"/>
    </row>
    <row r="20" spans="1:10" ht="12.75">
      <c r="A20" s="475"/>
      <c r="B20" s="988">
        <v>5</v>
      </c>
      <c r="C20" s="989" t="s">
        <v>369</v>
      </c>
      <c r="D20" s="989"/>
      <c r="E20" s="989"/>
      <c r="F20" s="989"/>
      <c r="G20" s="989"/>
      <c r="H20" s="1072">
        <f>SUM(H16:I19)</f>
        <v>13011.479999999905</v>
      </c>
      <c r="I20" s="1072"/>
      <c r="J20" s="475"/>
    </row>
    <row r="21" spans="1:10" ht="12.75">
      <c r="A21" s="475"/>
      <c r="B21" s="475"/>
      <c r="C21" s="475"/>
      <c r="D21" s="475"/>
      <c r="E21" s="475"/>
      <c r="F21" s="475"/>
      <c r="G21" s="475"/>
      <c r="H21" s="475"/>
      <c r="I21" s="475"/>
      <c r="J21" s="475"/>
    </row>
    <row r="42" spans="3:6" ht="12.75">
      <c r="C42" s="403" t="s">
        <v>370</v>
      </c>
      <c r="D42" s="403"/>
      <c r="E42" s="403"/>
      <c r="F42" s="403"/>
    </row>
    <row r="55" spans="2:9" ht="12.75">
      <c r="B55" s="477" t="s">
        <v>772</v>
      </c>
      <c r="C55" s="507" t="s">
        <v>372</v>
      </c>
      <c r="D55" s="509"/>
      <c r="E55" s="509"/>
      <c r="F55" s="509"/>
      <c r="G55" s="508"/>
      <c r="H55" s="1073">
        <f>'conto-eco'!B11</f>
        <v>568568.13</v>
      </c>
      <c r="I55" s="1049"/>
    </row>
    <row r="56" spans="2:9" ht="12.75">
      <c r="B56" s="477" t="s">
        <v>778</v>
      </c>
      <c r="C56" s="507" t="s">
        <v>373</v>
      </c>
      <c r="D56" s="509"/>
      <c r="E56" s="509"/>
      <c r="F56" s="509"/>
      <c r="G56" s="508"/>
      <c r="H56" s="1073">
        <f>'conto-eco'!B12</f>
        <v>78338.11</v>
      </c>
      <c r="I56" s="1049"/>
    </row>
    <row r="57" spans="2:9" ht="12.75">
      <c r="B57" s="477" t="s">
        <v>782</v>
      </c>
      <c r="C57" s="507" t="s">
        <v>374</v>
      </c>
      <c r="D57" s="509"/>
      <c r="E57" s="509"/>
      <c r="F57" s="509"/>
      <c r="G57" s="508"/>
      <c r="H57" s="1073">
        <f>'conto-eco'!B13</f>
        <v>52020</v>
      </c>
      <c r="I57" s="1049"/>
    </row>
    <row r="58" spans="2:9" ht="12.75">
      <c r="B58" s="477" t="s">
        <v>784</v>
      </c>
      <c r="C58" s="507" t="s">
        <v>375</v>
      </c>
      <c r="D58" s="509"/>
      <c r="E58" s="509"/>
      <c r="F58" s="509"/>
      <c r="G58" s="508"/>
      <c r="H58" s="1073">
        <f>'conto-eco'!B14</f>
        <v>51662</v>
      </c>
      <c r="I58" s="1049"/>
    </row>
    <row r="59" spans="2:9" ht="12.75">
      <c r="B59" s="477" t="s">
        <v>794</v>
      </c>
      <c r="C59" s="507" t="s">
        <v>376</v>
      </c>
      <c r="D59" s="509"/>
      <c r="E59" s="509"/>
      <c r="F59" s="509"/>
      <c r="G59" s="508"/>
      <c r="H59" s="1073">
        <f>'conto-eco'!B15</f>
        <v>84969.41999999998</v>
      </c>
      <c r="I59" s="1049"/>
    </row>
    <row r="60" spans="2:9" ht="12.75">
      <c r="B60" s="477" t="s">
        <v>11</v>
      </c>
      <c r="C60" s="507" t="s">
        <v>377</v>
      </c>
      <c r="D60" s="509"/>
      <c r="E60" s="509"/>
      <c r="F60" s="509"/>
      <c r="G60" s="508"/>
      <c r="H60" s="1073">
        <f>'conto-eco'!B16</f>
        <v>0</v>
      </c>
      <c r="I60" s="1049"/>
    </row>
    <row r="61" spans="2:9" ht="12.75">
      <c r="B61" s="477" t="s">
        <v>30</v>
      </c>
      <c r="C61" s="507" t="s">
        <v>378</v>
      </c>
      <c r="D61" s="509"/>
      <c r="E61" s="509"/>
      <c r="F61" s="509"/>
      <c r="G61" s="508"/>
      <c r="H61" s="1073">
        <f>'conto-eco'!B17</f>
        <v>3739.5</v>
      </c>
      <c r="I61" s="1049"/>
    </row>
    <row r="62" spans="2:9" ht="12.75">
      <c r="B62" s="477" t="s">
        <v>34</v>
      </c>
      <c r="C62" s="507" t="s">
        <v>379</v>
      </c>
      <c r="D62" s="509"/>
      <c r="E62" s="509"/>
      <c r="F62" s="509"/>
      <c r="G62" s="508"/>
      <c r="H62" s="1073">
        <f>'conto-eco'!B18</f>
        <v>0</v>
      </c>
      <c r="I62" s="1049"/>
    </row>
    <row r="63" spans="2:9" ht="12.75">
      <c r="B63" s="479" t="s">
        <v>98</v>
      </c>
      <c r="C63" s="530" t="s">
        <v>386</v>
      </c>
      <c r="D63" s="531"/>
      <c r="E63" s="531"/>
      <c r="F63" s="531"/>
      <c r="G63" s="532"/>
      <c r="H63" s="1067">
        <f>'conto-eco'!C20</f>
        <v>839297.1599999999</v>
      </c>
      <c r="I63" s="1068"/>
    </row>
    <row r="64" spans="8:9" ht="21.75" customHeight="1">
      <c r="H64" s="1069"/>
      <c r="I64" s="1070"/>
    </row>
    <row r="65" spans="2:9" ht="12.75">
      <c r="B65" s="477" t="s">
        <v>67</v>
      </c>
      <c r="C65" s="507" t="s">
        <v>696</v>
      </c>
      <c r="D65" s="509"/>
      <c r="E65" s="509"/>
      <c r="F65" s="509"/>
      <c r="G65" s="508"/>
      <c r="H65" s="1073">
        <f>'conto-eco'!B23</f>
        <v>0</v>
      </c>
      <c r="I65" s="1049"/>
    </row>
    <row r="66" spans="2:9" ht="12.75">
      <c r="B66" s="477" t="s">
        <v>68</v>
      </c>
      <c r="C66" s="507" t="s">
        <v>380</v>
      </c>
      <c r="D66" s="509"/>
      <c r="E66" s="509"/>
      <c r="F66" s="509"/>
      <c r="G66" s="508"/>
      <c r="H66" s="1073">
        <f>'conto-eco'!B24</f>
        <v>0</v>
      </c>
      <c r="I66" s="1049"/>
    </row>
    <row r="67" spans="2:9" ht="12.75">
      <c r="B67" s="477" t="s">
        <v>371</v>
      </c>
      <c r="C67" s="507" t="s">
        <v>381</v>
      </c>
      <c r="D67" s="509"/>
      <c r="E67" s="509"/>
      <c r="F67" s="509"/>
      <c r="G67" s="508"/>
      <c r="H67" s="1073">
        <f>'conto-eco'!B25</f>
        <v>0</v>
      </c>
      <c r="I67" s="1049"/>
    </row>
    <row r="68" spans="2:9" ht="12.75">
      <c r="B68" s="477" t="s">
        <v>70</v>
      </c>
      <c r="C68" s="507" t="s">
        <v>382</v>
      </c>
      <c r="D68" s="509"/>
      <c r="E68" s="509"/>
      <c r="F68" s="509"/>
      <c r="G68" s="508"/>
      <c r="H68" s="1073">
        <f>'conto-eco'!B27</f>
        <v>725717.19</v>
      </c>
      <c r="I68" s="1049"/>
    </row>
    <row r="69" spans="2:9" ht="12.75">
      <c r="B69" s="477" t="s">
        <v>72</v>
      </c>
      <c r="C69" s="507" t="s">
        <v>383</v>
      </c>
      <c r="D69" s="509"/>
      <c r="E69" s="509"/>
      <c r="F69" s="509"/>
      <c r="G69" s="508"/>
      <c r="H69" s="1073">
        <f>'conto-eco'!B28</f>
        <v>0</v>
      </c>
      <c r="I69" s="1049"/>
    </row>
    <row r="70" spans="2:9" ht="12.75">
      <c r="B70" s="477" t="s">
        <v>76</v>
      </c>
      <c r="C70" s="507" t="s">
        <v>384</v>
      </c>
      <c r="D70" s="509"/>
      <c r="E70" s="509"/>
      <c r="F70" s="509"/>
      <c r="G70" s="508"/>
      <c r="H70" s="1073">
        <f>'conto-eco'!B29</f>
        <v>0</v>
      </c>
      <c r="I70" s="1049"/>
    </row>
    <row r="71" spans="2:9" ht="12.75">
      <c r="B71" s="477" t="s">
        <v>87</v>
      </c>
      <c r="C71" s="507" t="s">
        <v>716</v>
      </c>
      <c r="D71" s="509"/>
      <c r="E71" s="509"/>
      <c r="F71" s="509"/>
      <c r="G71" s="508"/>
      <c r="H71" s="1073">
        <f>'conto-eco'!B30</f>
        <v>0</v>
      </c>
      <c r="I71" s="1049"/>
    </row>
    <row r="72" spans="2:9" ht="12.75">
      <c r="B72" s="477" t="s">
        <v>121</v>
      </c>
      <c r="C72" s="507" t="s">
        <v>385</v>
      </c>
      <c r="D72" s="509"/>
      <c r="E72" s="509"/>
      <c r="F72" s="509"/>
      <c r="G72" s="508"/>
      <c r="H72" s="1073">
        <f>'conto-eco'!B31</f>
        <v>106954.57</v>
      </c>
      <c r="I72" s="1049"/>
    </row>
    <row r="73" spans="2:9" ht="12.75">
      <c r="B73" s="489" t="s">
        <v>364</v>
      </c>
      <c r="C73" s="524" t="s">
        <v>387</v>
      </c>
      <c r="D73" s="525"/>
      <c r="E73" s="525"/>
      <c r="F73" s="525"/>
      <c r="G73" s="526"/>
      <c r="H73" s="1074">
        <f>'conto-eco'!C32</f>
        <v>832671.76</v>
      </c>
      <c r="I73" s="1075"/>
    </row>
    <row r="74" spans="3:9" ht="12.75">
      <c r="C74" s="133"/>
      <c r="D74" s="133"/>
      <c r="E74" s="133"/>
      <c r="F74" s="133"/>
      <c r="G74" s="133"/>
      <c r="H74" s="756"/>
      <c r="I74" s="756"/>
    </row>
    <row r="75" spans="2:9" ht="12.75">
      <c r="B75" s="481" t="s">
        <v>389</v>
      </c>
      <c r="C75" s="527" t="s">
        <v>388</v>
      </c>
      <c r="D75" s="528"/>
      <c r="E75" s="528"/>
      <c r="F75" s="528"/>
      <c r="G75" s="529"/>
      <c r="H75" s="1076">
        <f>H63-H73</f>
        <v>6625.399999999907</v>
      </c>
      <c r="I75" s="1076"/>
    </row>
    <row r="91" ht="26.25" customHeight="1"/>
    <row r="92" ht="43.5" customHeight="1"/>
    <row r="93" ht="10.5" customHeight="1"/>
    <row r="94" ht="209.25" customHeight="1"/>
    <row r="95" ht="13.5" thickBot="1"/>
    <row r="96" spans="2:8" ht="12.75">
      <c r="B96" s="510" t="s">
        <v>794</v>
      </c>
      <c r="C96" s="535" t="s">
        <v>436</v>
      </c>
      <c r="D96" s="535"/>
      <c r="E96" s="535"/>
      <c r="F96" s="535"/>
      <c r="G96" s="1057">
        <f>'pro-conc'!L35</f>
        <v>10133.68</v>
      </c>
      <c r="H96" s="1058"/>
    </row>
    <row r="97" spans="2:8" ht="12.75">
      <c r="B97" s="550" t="s">
        <v>794</v>
      </c>
      <c r="C97" s="549" t="s">
        <v>432</v>
      </c>
      <c r="D97" s="549"/>
      <c r="E97" s="549"/>
      <c r="F97" s="549"/>
      <c r="G97" s="1078">
        <f>'pro-conc'!L83-G98</f>
        <v>74835.73999999999</v>
      </c>
      <c r="H97" s="1079"/>
    </row>
    <row r="98" spans="2:8" ht="15" customHeight="1" thickBot="1">
      <c r="B98" s="429" t="s">
        <v>794</v>
      </c>
      <c r="C98" s="536" t="s">
        <v>176</v>
      </c>
      <c r="D98" s="536"/>
      <c r="E98" s="534"/>
      <c r="F98" s="516"/>
      <c r="G98" s="1055">
        <f>'pro-conc'!L175+'pro-conc'!L177</f>
        <v>0</v>
      </c>
      <c r="H98" s="1056"/>
    </row>
    <row r="99" spans="7:8" ht="13.5" thickBot="1">
      <c r="G99" s="1070"/>
      <c r="H99" s="1070"/>
    </row>
    <row r="100" spans="2:8" ht="12.75">
      <c r="B100" s="510" t="s">
        <v>76</v>
      </c>
      <c r="C100" s="535" t="s">
        <v>433</v>
      </c>
      <c r="D100" s="535"/>
      <c r="E100" s="520"/>
      <c r="F100" s="522"/>
      <c r="G100" s="1057">
        <f>'pro-conc'!L116+'pro-conc'!L117+'pro-conc'!L118+'pro-conc'!L119+'pro-conc'!L120+'pro-conc'!L122</f>
        <v>0</v>
      </c>
      <c r="H100" s="1058"/>
    </row>
    <row r="101" spans="2:8" ht="13.5" thickBot="1">
      <c r="B101" s="429" t="s">
        <v>76</v>
      </c>
      <c r="C101" s="536" t="s">
        <v>434</v>
      </c>
      <c r="D101" s="536"/>
      <c r="E101" s="534"/>
      <c r="F101" s="516"/>
      <c r="G101" s="1055">
        <f>'pro-conc'!L175+'pro-conc'!L177</f>
        <v>0</v>
      </c>
      <c r="H101" s="1056"/>
    </row>
    <row r="102" spans="7:8" ht="13.5" thickBot="1">
      <c r="G102" s="756"/>
      <c r="H102" s="756"/>
    </row>
    <row r="103" spans="2:8" ht="13.5" thickBot="1">
      <c r="B103" s="537" t="s">
        <v>121</v>
      </c>
      <c r="C103" s="538" t="s">
        <v>435</v>
      </c>
      <c r="D103" s="538"/>
      <c r="E103" s="539"/>
      <c r="F103" s="540"/>
      <c r="G103" s="1080">
        <f>'cto-patrimonio'!J11+'cto-patrimonio'!J15+'cto-patrimonio'!J17+'cto-patrimonio'!J19+'cto-patrimonio'!J21+'cto-patrimonio'!J22+'cto-patrimonio'!J24+'cto-patrimonio'!J26+'cto-patrimonio'!J28+'cto-patrimonio'!J30+'cto-patrimonio'!J32+'cto-patrimonio'!J34</f>
        <v>106954.57</v>
      </c>
      <c r="H103" s="1081"/>
    </row>
    <row r="106" spans="3:8" ht="12.75">
      <c r="C106" s="403" t="s">
        <v>390</v>
      </c>
      <c r="D106" s="403"/>
      <c r="E106" s="403"/>
      <c r="F106" s="403"/>
      <c r="G106" s="403"/>
      <c r="H106" s="403"/>
    </row>
    <row r="119" spans="2:9" ht="12.75">
      <c r="B119" s="479" t="s">
        <v>792</v>
      </c>
      <c r="C119" s="480" t="s">
        <v>391</v>
      </c>
      <c r="D119" s="480"/>
      <c r="E119" s="480"/>
      <c r="F119" s="480"/>
      <c r="G119" s="480"/>
      <c r="H119" s="1082">
        <f>'conto-eco'!B38</f>
        <v>0</v>
      </c>
      <c r="I119" s="1082"/>
    </row>
    <row r="120" spans="2:9" ht="12.75">
      <c r="B120" s="489" t="s">
        <v>790</v>
      </c>
      <c r="C120" s="490" t="s">
        <v>392</v>
      </c>
      <c r="D120" s="490"/>
      <c r="E120" s="490"/>
      <c r="F120" s="490"/>
      <c r="G120" s="490"/>
      <c r="H120" s="1077">
        <f>'conto-eco'!B39</f>
        <v>0</v>
      </c>
      <c r="I120" s="1077"/>
    </row>
    <row r="121" spans="2:9" ht="12.75">
      <c r="B121" s="491" t="s">
        <v>82</v>
      </c>
      <c r="C121" s="485" t="s">
        <v>393</v>
      </c>
      <c r="D121" s="485"/>
      <c r="E121" s="485"/>
      <c r="F121" s="485"/>
      <c r="G121" s="485"/>
      <c r="H121" s="1083">
        <f>-'conto-eco'!B40</f>
        <v>0</v>
      </c>
      <c r="I121" s="1083"/>
    </row>
    <row r="122" spans="2:9" ht="12.75">
      <c r="B122" s="478"/>
      <c r="C122" s="482" t="s">
        <v>394</v>
      </c>
      <c r="D122" s="478"/>
      <c r="E122" s="478"/>
      <c r="F122" s="478"/>
      <c r="G122" s="478"/>
      <c r="H122" s="1049">
        <f>'conto-eco'!C41</f>
        <v>0</v>
      </c>
      <c r="I122" s="1049"/>
    </row>
    <row r="135" ht="22.5" customHeight="1"/>
    <row r="136" ht="12.75" customHeight="1"/>
    <row r="137" ht="3.75" customHeight="1" hidden="1"/>
    <row r="138" spans="2:6" ht="12.75">
      <c r="B138" s="403" t="s">
        <v>395</v>
      </c>
      <c r="C138" s="403"/>
      <c r="D138" s="403"/>
      <c r="E138" s="403"/>
      <c r="F138" s="403"/>
    </row>
    <row r="147" spans="2:9" ht="12.75">
      <c r="B147" s="477">
        <v>1</v>
      </c>
      <c r="C147" s="507" t="s">
        <v>365</v>
      </c>
      <c r="D147" s="509"/>
      <c r="E147" s="509"/>
      <c r="F147" s="509"/>
      <c r="G147" s="508"/>
      <c r="H147" s="1049">
        <f>'conto-eco'!C34</f>
        <v>6625.399999999907</v>
      </c>
      <c r="I147" s="1049"/>
    </row>
    <row r="148" spans="2:9" ht="12.75">
      <c r="B148" s="477">
        <v>2</v>
      </c>
      <c r="C148" s="507" t="s">
        <v>396</v>
      </c>
      <c r="D148" s="509"/>
      <c r="E148" s="509"/>
      <c r="F148" s="509"/>
      <c r="G148" s="508"/>
      <c r="H148" s="1049">
        <f>'conto-eco'!C41</f>
        <v>0</v>
      </c>
      <c r="I148" s="1049"/>
    </row>
    <row r="149" spans="2:9" ht="12.75">
      <c r="B149" s="477">
        <v>3</v>
      </c>
      <c r="C149" s="507" t="s">
        <v>397</v>
      </c>
      <c r="D149" s="509"/>
      <c r="E149" s="509"/>
      <c r="F149" s="509"/>
      <c r="G149" s="508"/>
      <c r="H149" s="1089">
        <f>'conto-eco'!D43</f>
        <v>6625.399999999907</v>
      </c>
      <c r="I149" s="1089"/>
    </row>
    <row r="167" ht="12.75">
      <c r="C167" t="s">
        <v>398</v>
      </c>
    </row>
    <row r="182" spans="2:8" ht="12.75">
      <c r="B182" s="483" t="s">
        <v>787</v>
      </c>
      <c r="C182" s="484" t="s">
        <v>399</v>
      </c>
      <c r="D182" s="484"/>
      <c r="E182" s="484"/>
      <c r="F182" s="484"/>
      <c r="G182" s="1090">
        <f>'conto-eco'!B46</f>
        <v>0</v>
      </c>
      <c r="H182" s="1090"/>
    </row>
    <row r="183" spans="2:8" ht="12.75">
      <c r="B183" s="487" t="s">
        <v>85</v>
      </c>
      <c r="C183" s="488" t="s">
        <v>400</v>
      </c>
      <c r="D183" s="488"/>
      <c r="E183" s="488"/>
      <c r="F183" s="488"/>
      <c r="G183" s="1091">
        <f>-'conto-eco'!B47+'conto-eco'!B48+'conto-eco'!B49+'conto-eco'!B50+'conto-eco'!B51</f>
        <v>0</v>
      </c>
      <c r="H183" s="1091"/>
    </row>
    <row r="184" spans="2:8" ht="12.75">
      <c r="B184" s="485"/>
      <c r="C184" s="486" t="s">
        <v>394</v>
      </c>
      <c r="D184" s="485"/>
      <c r="E184" s="485"/>
      <c r="F184" s="485"/>
      <c r="G184" s="1083">
        <f>'conto-eco'!C52</f>
        <v>0</v>
      </c>
      <c r="H184" s="1083"/>
    </row>
    <row r="202" ht="12.75">
      <c r="C202" t="s">
        <v>401</v>
      </c>
    </row>
    <row r="219" spans="2:8" ht="12.75">
      <c r="B219" s="484" t="s">
        <v>403</v>
      </c>
      <c r="C219" s="484" t="s">
        <v>404</v>
      </c>
      <c r="D219" s="484"/>
      <c r="E219" s="484"/>
      <c r="F219" s="484"/>
      <c r="G219" s="1090">
        <f>'conto-eco'!C59</f>
        <v>6565.129999999999</v>
      </c>
      <c r="H219" s="1090"/>
    </row>
    <row r="220" spans="2:8" ht="12.75">
      <c r="B220" s="490" t="s">
        <v>405</v>
      </c>
      <c r="C220" s="490" t="s">
        <v>406</v>
      </c>
      <c r="D220" s="490"/>
      <c r="E220" s="490"/>
      <c r="F220" s="490"/>
      <c r="G220" s="1077">
        <f>-'conto-eco'!C66</f>
        <v>-179.05</v>
      </c>
      <c r="H220" s="1077"/>
    </row>
    <row r="221" spans="2:8" ht="12.75">
      <c r="B221" s="486" t="s">
        <v>407</v>
      </c>
      <c r="C221" s="486" t="s">
        <v>408</v>
      </c>
      <c r="D221" s="486"/>
      <c r="E221" s="486"/>
      <c r="F221" s="486"/>
      <c r="G221" s="1092">
        <f>SUM(G219:H220)</f>
        <v>6386.079999999999</v>
      </c>
      <c r="H221" s="1092"/>
    </row>
    <row r="261" spans="3:7" ht="12.75">
      <c r="C261" s="306" t="s">
        <v>415</v>
      </c>
      <c r="D261" s="506"/>
      <c r="E261" s="506"/>
      <c r="F261" s="506"/>
      <c r="G261" s="506"/>
    </row>
    <row r="262" ht="13.5" thickBot="1"/>
    <row r="263" spans="2:8" ht="12.75">
      <c r="B263" s="510">
        <v>1</v>
      </c>
      <c r="C263" s="520" t="s">
        <v>409</v>
      </c>
      <c r="D263" s="521"/>
      <c r="E263" s="521"/>
      <c r="F263" s="522"/>
      <c r="G263" s="1057"/>
      <c r="H263" s="1058"/>
    </row>
    <row r="264" spans="2:8" ht="12.75">
      <c r="B264" s="511">
        <v>2</v>
      </c>
      <c r="C264" s="507" t="s">
        <v>410</v>
      </c>
      <c r="D264" s="509"/>
      <c r="E264" s="509"/>
      <c r="F264" s="508"/>
      <c r="G264" s="1049"/>
      <c r="H264" s="1050"/>
    </row>
    <row r="265" spans="2:8" ht="12.75">
      <c r="B265" s="511">
        <v>3</v>
      </c>
      <c r="C265" s="507" t="s">
        <v>411</v>
      </c>
      <c r="D265" s="509"/>
      <c r="E265" s="509"/>
      <c r="F265" s="508"/>
      <c r="G265" s="1049"/>
      <c r="H265" s="1050"/>
    </row>
    <row r="266" spans="2:8" ht="12.75">
      <c r="B266" s="511">
        <v>4</v>
      </c>
      <c r="C266" s="507" t="s">
        <v>412</v>
      </c>
      <c r="D266" s="509"/>
      <c r="E266" s="509"/>
      <c r="F266" s="508"/>
      <c r="G266" s="1049">
        <f>'bilancio entrata'!J111-'bilancio entrata'!J68-'bilancio entrata'!J70-'bilancio entrata'!J72-'bilancio entrata'!J74</f>
        <v>1133.3899999999999</v>
      </c>
      <c r="H266" s="1050"/>
    </row>
    <row r="267" spans="2:8" ht="42" customHeight="1">
      <c r="B267" s="511">
        <v>5</v>
      </c>
      <c r="C267" s="1086" t="s">
        <v>831</v>
      </c>
      <c r="D267" s="1087"/>
      <c r="E267" s="1087"/>
      <c r="F267" s="1088"/>
      <c r="G267" s="1049">
        <f>'cto-patrimonio'!M34</f>
        <v>0</v>
      </c>
      <c r="H267" s="1050"/>
    </row>
    <row r="268" spans="2:8" ht="12.75">
      <c r="B268" s="511">
        <v>6</v>
      </c>
      <c r="C268" s="507"/>
      <c r="D268" s="509"/>
      <c r="E268" s="509"/>
      <c r="F268" s="508"/>
      <c r="G268" s="1049"/>
      <c r="H268" s="1050"/>
    </row>
    <row r="269" spans="2:8" ht="13.5" thickBot="1">
      <c r="B269" s="429"/>
      <c r="C269" s="523" t="s">
        <v>413</v>
      </c>
      <c r="D269" s="515"/>
      <c r="E269" s="515"/>
      <c r="F269" s="516"/>
      <c r="G269" s="1084">
        <f>SUM(G263:H268)</f>
        <v>1133.3899999999999</v>
      </c>
      <c r="H269" s="1085"/>
    </row>
    <row r="289" ht="14.25" customHeight="1"/>
    <row r="293" ht="12.75">
      <c r="C293" s="306" t="s">
        <v>416</v>
      </c>
    </row>
    <row r="294" ht="13.5" thickBot="1"/>
    <row r="295" spans="2:8" ht="12.75">
      <c r="B295" s="282">
        <v>1</v>
      </c>
      <c r="C295" s="283" t="s">
        <v>417</v>
      </c>
      <c r="D295" s="283"/>
      <c r="E295" s="283"/>
      <c r="F295" s="283"/>
      <c r="G295" s="1051">
        <f>'bilancio entrata'!I18+'bilancio entrata'!I35+'bilancio entrata'!I52+'bilancio entrata'!I66+'bilancio entrata'!I97+'bilancio entrata'!I106</f>
        <v>179.05</v>
      </c>
      <c r="H295" s="1052"/>
    </row>
    <row r="296" spans="2:8" ht="12.75">
      <c r="B296" s="512"/>
      <c r="C296" s="133" t="s">
        <v>418</v>
      </c>
      <c r="D296" s="133"/>
      <c r="E296" s="133"/>
      <c r="F296" s="133"/>
      <c r="G296" s="1053"/>
      <c r="H296" s="1054"/>
    </row>
    <row r="297" spans="2:8" ht="12.75">
      <c r="B297" s="514">
        <v>2</v>
      </c>
      <c r="C297" s="509" t="s">
        <v>420</v>
      </c>
      <c r="D297" s="509"/>
      <c r="E297" s="509"/>
      <c r="F297" s="508"/>
      <c r="G297" s="1053">
        <f>'bilancio uscita'!J40+'bilancio uscita'!J14+'bilancio uscita'!J49</f>
        <v>0</v>
      </c>
      <c r="H297" s="1054"/>
    </row>
    <row r="298" spans="2:8" ht="12.75">
      <c r="B298" s="514">
        <v>3</v>
      </c>
      <c r="C298" s="509" t="s">
        <v>419</v>
      </c>
      <c r="D298" s="509"/>
      <c r="E298" s="509"/>
      <c r="F298" s="508"/>
      <c r="G298" s="1053"/>
      <c r="H298" s="1054"/>
    </row>
    <row r="299" spans="2:8" ht="12.75">
      <c r="B299" s="533">
        <v>4</v>
      </c>
      <c r="C299" s="1061" t="s">
        <v>421</v>
      </c>
      <c r="D299" s="1062"/>
      <c r="E299" s="1062"/>
      <c r="F299" s="1063"/>
      <c r="G299" s="1053">
        <f>'cto-patrimonio'!M36</f>
        <v>0</v>
      </c>
      <c r="H299" s="1054"/>
    </row>
    <row r="300" spans="2:8" ht="12.75">
      <c r="B300" s="513"/>
      <c r="C300" s="1064"/>
      <c r="D300" s="1064"/>
      <c r="E300" s="1064"/>
      <c r="F300" s="1065"/>
      <c r="G300" s="1053"/>
      <c r="H300" s="1054"/>
    </row>
    <row r="301" spans="2:8" ht="12.75">
      <c r="B301" s="512">
        <v>5</v>
      </c>
      <c r="C301" s="1061" t="s">
        <v>832</v>
      </c>
      <c r="D301" s="1062"/>
      <c r="E301" s="1062"/>
      <c r="F301" s="1063"/>
      <c r="G301" s="1053">
        <f>'cto-patrimonio'!M35+'cto-patrimonio'!M37</f>
        <v>0</v>
      </c>
      <c r="H301" s="1054"/>
    </row>
    <row r="302" spans="2:8" ht="12.75">
      <c r="B302" s="512"/>
      <c r="C302" s="1064"/>
      <c r="D302" s="1064"/>
      <c r="E302" s="1064"/>
      <c r="F302" s="1065"/>
      <c r="G302" s="1053"/>
      <c r="H302" s="1054"/>
    </row>
    <row r="303" spans="2:8" ht="13.5" thickBot="1">
      <c r="B303" s="517">
        <v>6</v>
      </c>
      <c r="C303" s="518" t="s">
        <v>394</v>
      </c>
      <c r="D303" s="518"/>
      <c r="E303" s="518"/>
      <c r="F303" s="519"/>
      <c r="G303" s="1059">
        <f>SUM(G295:H302)</f>
        <v>179.05</v>
      </c>
      <c r="H303" s="1060"/>
    </row>
    <row r="314" ht="12.75">
      <c r="C314" s="403" t="s">
        <v>422</v>
      </c>
    </row>
    <row r="315" ht="13.5" thickBot="1"/>
    <row r="316" spans="2:8" ht="12.75">
      <c r="B316" s="510" t="s">
        <v>21</v>
      </c>
      <c r="C316" s="520" t="s">
        <v>424</v>
      </c>
      <c r="D316" s="521"/>
      <c r="E316" s="521"/>
      <c r="F316" s="522"/>
      <c r="G316" s="1057">
        <f>'conto-eco'!B56</f>
        <v>226.63</v>
      </c>
      <c r="H316" s="1058"/>
    </row>
    <row r="317" spans="2:8" ht="12.75">
      <c r="B317" s="511" t="s">
        <v>26</v>
      </c>
      <c r="C317" s="507" t="s">
        <v>425</v>
      </c>
      <c r="D317" s="509"/>
      <c r="E317" s="509"/>
      <c r="F317" s="508"/>
      <c r="G317" s="1049">
        <f>'conto-eco'!B57</f>
        <v>1133.4999999999998</v>
      </c>
      <c r="H317" s="1050"/>
    </row>
    <row r="318" spans="2:8" ht="12.75">
      <c r="B318" s="511" t="s">
        <v>0</v>
      </c>
      <c r="C318" s="507" t="s">
        <v>426</v>
      </c>
      <c r="D318" s="509"/>
      <c r="E318" s="509"/>
      <c r="F318" s="508"/>
      <c r="G318" s="1049">
        <f>'conto-eco'!B58</f>
        <v>5205</v>
      </c>
      <c r="H318" s="1050"/>
    </row>
    <row r="319" spans="2:8" ht="12.75">
      <c r="B319" s="511" t="s">
        <v>126</v>
      </c>
      <c r="C319" s="507" t="s">
        <v>427</v>
      </c>
      <c r="D319" s="509"/>
      <c r="E319" s="509"/>
      <c r="F319" s="508"/>
      <c r="G319" s="1049">
        <f>-'conto-eco'!B62</f>
        <v>-179.05</v>
      </c>
      <c r="H319" s="1050"/>
    </row>
    <row r="320" spans="2:8" ht="12.75">
      <c r="B320" s="511" t="s">
        <v>4</v>
      </c>
      <c r="C320" s="507" t="s">
        <v>428</v>
      </c>
      <c r="D320" s="509"/>
      <c r="E320" s="509"/>
      <c r="F320" s="508"/>
      <c r="G320" s="1049">
        <f>-'conto-eco'!B63</f>
        <v>0</v>
      </c>
      <c r="H320" s="1050"/>
    </row>
    <row r="321" spans="2:8" ht="12.75">
      <c r="B321" s="511" t="s">
        <v>124</v>
      </c>
      <c r="C321" s="507" t="s">
        <v>429</v>
      </c>
      <c r="D321" s="509"/>
      <c r="E321" s="509"/>
      <c r="F321" s="508"/>
      <c r="G321" s="1049">
        <f>-'conto-eco'!B64</f>
        <v>0</v>
      </c>
      <c r="H321" s="1050"/>
    </row>
    <row r="322" spans="2:8" ht="13.5" thickBot="1">
      <c r="B322" s="429" t="s">
        <v>124</v>
      </c>
      <c r="C322" s="534" t="s">
        <v>430</v>
      </c>
      <c r="D322" s="515"/>
      <c r="E322" s="515"/>
      <c r="F322" s="516"/>
      <c r="G322" s="1055">
        <f>-'conto-eco'!B65</f>
        <v>0</v>
      </c>
      <c r="H322" s="1056"/>
    </row>
  </sheetData>
  <sheetProtection/>
  <mergeCells count="73">
    <mergeCell ref="C267:F267"/>
    <mergeCell ref="H149:I149"/>
    <mergeCell ref="G182:H182"/>
    <mergeCell ref="G183:H183"/>
    <mergeCell ref="G184:H184"/>
    <mergeCell ref="G267:H267"/>
    <mergeCell ref="G219:H219"/>
    <mergeCell ref="G220:H220"/>
    <mergeCell ref="G221:H221"/>
    <mergeCell ref="H121:I121"/>
    <mergeCell ref="H122:I122"/>
    <mergeCell ref="G269:H269"/>
    <mergeCell ref="G263:H263"/>
    <mergeCell ref="G264:H264"/>
    <mergeCell ref="G265:H265"/>
    <mergeCell ref="G266:H266"/>
    <mergeCell ref="H148:I148"/>
    <mergeCell ref="H147:I147"/>
    <mergeCell ref="G268:H268"/>
    <mergeCell ref="H120:I120"/>
    <mergeCell ref="G96:H96"/>
    <mergeCell ref="G97:H97"/>
    <mergeCell ref="G99:H99"/>
    <mergeCell ref="G100:H100"/>
    <mergeCell ref="G101:H101"/>
    <mergeCell ref="G103:H103"/>
    <mergeCell ref="H119:I119"/>
    <mergeCell ref="H72:I72"/>
    <mergeCell ref="H73:I73"/>
    <mergeCell ref="G98:H98"/>
    <mergeCell ref="H66:I66"/>
    <mergeCell ref="H70:I70"/>
    <mergeCell ref="H71:I71"/>
    <mergeCell ref="H75:I75"/>
    <mergeCell ref="H67:I67"/>
    <mergeCell ref="H68:I68"/>
    <mergeCell ref="H69:I69"/>
    <mergeCell ref="H65:I65"/>
    <mergeCell ref="H56:I56"/>
    <mergeCell ref="H57:I57"/>
    <mergeCell ref="H58:I58"/>
    <mergeCell ref="H59:I59"/>
    <mergeCell ref="H60:I60"/>
    <mergeCell ref="H61:I61"/>
    <mergeCell ref="H62:I62"/>
    <mergeCell ref="A1:H1"/>
    <mergeCell ref="A4:H4"/>
    <mergeCell ref="H16:I16"/>
    <mergeCell ref="H17:I17"/>
    <mergeCell ref="H18:I18"/>
    <mergeCell ref="H19:I19"/>
    <mergeCell ref="H63:I63"/>
    <mergeCell ref="H64:I64"/>
    <mergeCell ref="H20:I20"/>
    <mergeCell ref="H55:I55"/>
    <mergeCell ref="C299:F300"/>
    <mergeCell ref="C301:F302"/>
    <mergeCell ref="G301:H301"/>
    <mergeCell ref="G302:H302"/>
    <mergeCell ref="G299:H299"/>
    <mergeCell ref="G300:H300"/>
    <mergeCell ref="G322:H322"/>
    <mergeCell ref="G316:H316"/>
    <mergeCell ref="G317:H317"/>
    <mergeCell ref="G318:H318"/>
    <mergeCell ref="G319:H319"/>
    <mergeCell ref="G320:H320"/>
    <mergeCell ref="G321:H321"/>
    <mergeCell ref="G295:H295"/>
    <mergeCell ref="G296:H296"/>
    <mergeCell ref="G297:H297"/>
    <mergeCell ref="G298:H298"/>
    <mergeCell ref="G303:H303"/>
  </mergeCells>
  <printOptions/>
  <pageMargins left="0.75" right="0.75" top="1" bottom="1" header="0.5" footer="0.5"/>
  <pageSetup fitToHeight="0" fitToWidth="1" horizontalDpi="600" verticalDpi="600" orientation="portrait" paperSize="9" scale="88" r:id="rId2"/>
  <rowBreaks count="3" manualBreakCount="3">
    <brk id="105" max="255" man="1"/>
    <brk id="166" max="255" man="1"/>
    <brk id="216" max="255" man="1"/>
  </rowBreaks>
  <drawing r:id="rId1"/>
</worksheet>
</file>

<file path=xl/worksheets/sheet13.xml><?xml version="1.0" encoding="utf-8"?>
<worksheet xmlns="http://schemas.openxmlformats.org/spreadsheetml/2006/main" xmlns:r="http://schemas.openxmlformats.org/officeDocument/2006/relationships">
  <dimension ref="A1:Q267"/>
  <sheetViews>
    <sheetView zoomScale="90" zoomScaleNormal="90" zoomScalePageLayoutView="0" workbookViewId="0" topLeftCell="F7">
      <selection activeCell="M37" sqref="M37"/>
    </sheetView>
  </sheetViews>
  <sheetFormatPr defaultColWidth="9.140625" defaultRowHeight="12.75"/>
  <cols>
    <col min="1" max="1" width="17.28125" style="5" customWidth="1"/>
    <col min="2" max="2" width="9.140625" style="5" customWidth="1"/>
    <col min="3" max="3" width="13.421875" style="5" customWidth="1"/>
    <col min="4" max="4" width="8.28125" style="6" customWidth="1"/>
    <col min="5" max="5" width="19.7109375" style="7" customWidth="1"/>
    <col min="6" max="6" width="20.00390625" style="7" customWidth="1"/>
    <col min="7" max="8" width="17.7109375" style="7" customWidth="1"/>
    <col min="9" max="9" width="16.7109375" style="7" bestFit="1" customWidth="1"/>
    <col min="10" max="10" width="17.8515625" style="7" bestFit="1" customWidth="1"/>
    <col min="11" max="11" width="24.7109375" style="7" customWidth="1"/>
    <col min="12" max="12" width="19.28125" style="943" customWidth="1"/>
    <col min="13" max="13" width="19.57421875" style="7" customWidth="1"/>
    <col min="14" max="14" width="21.28125" style="7" customWidth="1"/>
    <col min="15" max="16384" width="9.140625" style="7" customWidth="1"/>
  </cols>
  <sheetData>
    <row r="1" spans="1:12" s="4" customFormat="1" ht="18">
      <c r="A1" s="2" t="s">
        <v>317</v>
      </c>
      <c r="B1" s="3"/>
      <c r="C1" s="3"/>
      <c r="D1" s="3"/>
      <c r="E1" s="3"/>
      <c r="F1" s="3"/>
      <c r="G1" s="3"/>
      <c r="H1" s="3"/>
      <c r="I1" s="3"/>
      <c r="J1" s="415" t="str">
        <f>anagrafica!E12</f>
        <v>2014</v>
      </c>
      <c r="K1" s="3"/>
      <c r="L1" s="941"/>
    </row>
    <row r="2" spans="1:12" s="4" customFormat="1" ht="18">
      <c r="A2" s="2"/>
      <c r="B2" s="3"/>
      <c r="C2" s="3"/>
      <c r="D2" s="3"/>
      <c r="E2" s="3"/>
      <c r="F2" s="3"/>
      <c r="G2" s="3"/>
      <c r="H2" s="3"/>
      <c r="I2" s="3"/>
      <c r="J2" s="3"/>
      <c r="K2" s="3"/>
      <c r="L2" s="941"/>
    </row>
    <row r="3" spans="1:17" s="4" customFormat="1" ht="20.25">
      <c r="A3" s="2"/>
      <c r="B3" s="3"/>
      <c r="C3" s="3"/>
      <c r="D3" s="3"/>
      <c r="E3" s="3"/>
      <c r="F3" s="296" t="str">
        <f>anagrafica!C8</f>
        <v>COMUNE DI:</v>
      </c>
      <c r="G3" s="296" t="str">
        <f>anagrafica!E8</f>
        <v>COMUNE DI MONTASOLA</v>
      </c>
      <c r="H3" s="297"/>
      <c r="I3" s="296"/>
      <c r="J3" s="296"/>
      <c r="K3" s="289"/>
      <c r="L3" s="942"/>
      <c r="M3" s="999"/>
      <c r="N3" s="999"/>
      <c r="O3" s="999"/>
      <c r="P3" s="999"/>
      <c r="Q3" s="999"/>
    </row>
    <row r="4" spans="13:17" ht="13.5" thickBot="1">
      <c r="M4" s="943"/>
      <c r="N4" s="943"/>
      <c r="O4" s="943"/>
      <c r="P4" s="943"/>
      <c r="Q4" s="943"/>
    </row>
    <row r="5" spans="5:17" ht="13.5" thickTop="1">
      <c r="E5" s="8"/>
      <c r="F5" s="9"/>
      <c r="G5" s="10"/>
      <c r="H5" s="9"/>
      <c r="I5" s="10"/>
      <c r="J5" s="9"/>
      <c r="K5" s="11"/>
      <c r="L5" s="944"/>
      <c r="M5" s="943"/>
      <c r="N5" s="943"/>
      <c r="O5" s="943"/>
      <c r="P5" s="943"/>
      <c r="Q5" s="943"/>
    </row>
    <row r="6" spans="1:17" ht="12" customHeight="1">
      <c r="A6" s="12"/>
      <c r="B6" s="12"/>
      <c r="C6" s="12"/>
      <c r="D6" s="13"/>
      <c r="E6" s="421" t="s">
        <v>318</v>
      </c>
      <c r="F6" s="14" t="s">
        <v>458</v>
      </c>
      <c r="G6" s="15" t="s">
        <v>459</v>
      </c>
      <c r="H6" s="15"/>
      <c r="I6" s="15" t="s">
        <v>460</v>
      </c>
      <c r="J6" s="15"/>
      <c r="K6" s="16" t="s">
        <v>458</v>
      </c>
      <c r="L6" s="945"/>
      <c r="M6" s="943"/>
      <c r="N6" s="943"/>
      <c r="O6" s="943"/>
      <c r="P6" s="943"/>
      <c r="Q6" s="943"/>
    </row>
    <row r="7" spans="1:17" ht="12" customHeight="1">
      <c r="A7" s="12"/>
      <c r="B7" s="12"/>
      <c r="C7" s="12"/>
      <c r="D7" s="17"/>
      <c r="E7" s="421" t="s">
        <v>319</v>
      </c>
      <c r="F7" s="14" t="s">
        <v>462</v>
      </c>
      <c r="G7" s="18" t="s">
        <v>463</v>
      </c>
      <c r="H7" s="18"/>
      <c r="I7" s="18" t="s">
        <v>464</v>
      </c>
      <c r="J7" s="18"/>
      <c r="K7" s="16" t="s">
        <v>465</v>
      </c>
      <c r="L7" s="945"/>
      <c r="M7" s="1034" t="s">
        <v>738</v>
      </c>
      <c r="N7" s="943"/>
      <c r="O7" s="943"/>
      <c r="P7" s="943"/>
      <c r="Q7" s="943"/>
    </row>
    <row r="8" spans="1:17" ht="9.75" customHeight="1" thickBot="1">
      <c r="A8" s="12"/>
      <c r="B8" s="12"/>
      <c r="C8" s="12"/>
      <c r="D8" s="17"/>
      <c r="E8" s="19"/>
      <c r="F8" s="20"/>
      <c r="G8" s="20" t="s">
        <v>466</v>
      </c>
      <c r="H8" s="20" t="s">
        <v>467</v>
      </c>
      <c r="I8" s="20" t="s">
        <v>466</v>
      </c>
      <c r="J8" s="20" t="s">
        <v>467</v>
      </c>
      <c r="K8" s="21"/>
      <c r="L8" s="945"/>
      <c r="M8" s="943"/>
      <c r="N8" s="943"/>
      <c r="O8" s="943"/>
      <c r="P8" s="943"/>
      <c r="Q8" s="943"/>
    </row>
    <row r="9" spans="1:17" ht="13.5" customHeight="1" thickTop="1">
      <c r="A9" s="22" t="s">
        <v>558</v>
      </c>
      <c r="B9" s="23"/>
      <c r="C9" s="23"/>
      <c r="D9" s="24"/>
      <c r="E9" s="25"/>
      <c r="F9" s="26"/>
      <c r="G9" s="26"/>
      <c r="H9" s="26"/>
      <c r="I9" s="26"/>
      <c r="J9" s="26"/>
      <c r="K9" s="27"/>
      <c r="L9" s="946"/>
      <c r="M9" s="955"/>
      <c r="N9" s="955"/>
      <c r="O9" s="955"/>
      <c r="P9" s="943"/>
      <c r="Q9" s="943"/>
    </row>
    <row r="10" spans="1:17" ht="13.5" customHeight="1">
      <c r="A10" s="28" t="s">
        <v>559</v>
      </c>
      <c r="B10" s="29"/>
      <c r="C10" s="29"/>
      <c r="D10" s="29"/>
      <c r="E10" s="1018"/>
      <c r="F10" s="810"/>
      <c r="G10" s="810"/>
      <c r="H10" s="810"/>
      <c r="I10" s="810"/>
      <c r="J10" s="810"/>
      <c r="K10" s="811"/>
      <c r="L10" s="946"/>
      <c r="M10" s="955"/>
      <c r="N10" s="955"/>
      <c r="O10" s="955"/>
      <c r="P10" s="943"/>
      <c r="Q10" s="943"/>
    </row>
    <row r="11" spans="1:17" ht="13.5" customHeight="1">
      <c r="A11" s="28" t="s">
        <v>468</v>
      </c>
      <c r="B11" s="29"/>
      <c r="C11" s="29"/>
      <c r="D11" s="29"/>
      <c r="E11" s="1018">
        <f>E12+K11</f>
        <v>105277.23</v>
      </c>
      <c r="F11" s="617">
        <f>DATI!B10+DATI!B23+DATI!B24+DATI!B25+DATI!B27+DATI!B29</f>
        <v>58947.16</v>
      </c>
      <c r="G11" s="617">
        <f>DATI!C10+DATI!C23+DATI!C24+DATI!C25+DATI!C27+DATI!C29</f>
        <v>2239.92</v>
      </c>
      <c r="H11" s="617">
        <f>DATI!D10+DATI!D23+DATI!D24+DATI!D25+DATI!D27+DATI!D29</f>
        <v>0</v>
      </c>
      <c r="I11" s="617">
        <f>DATI!E10+DATI!E23+DATI!E24+DATI!E25+DATI!E27+DATI!E29</f>
        <v>52687.5</v>
      </c>
      <c r="J11" s="617">
        <f>DATI!G10+DATI!G23+DATI!G24+DATI!G25+DATI!G27+DATI!G29</f>
        <v>8597.35</v>
      </c>
      <c r="K11" s="812">
        <f>SUM(F11,G11,-H11,I11,-J11)</f>
        <v>105277.23</v>
      </c>
      <c r="L11" s="947"/>
      <c r="M11" s="955">
        <v>65927.54</v>
      </c>
      <c r="N11" s="955" t="s">
        <v>847</v>
      </c>
      <c r="O11" s="955"/>
      <c r="P11" s="943"/>
      <c r="Q11" s="943"/>
    </row>
    <row r="12" spans="1:17" ht="13.5" customHeight="1">
      <c r="A12" s="28" t="s">
        <v>469</v>
      </c>
      <c r="B12" s="29"/>
      <c r="C12" s="29"/>
      <c r="D12" s="29"/>
      <c r="E12" s="1018">
        <f>DATI!H10+DATI!H23+DATI!H24</f>
        <v>0</v>
      </c>
      <c r="F12" s="617"/>
      <c r="G12" s="617"/>
      <c r="H12" s="617"/>
      <c r="I12" s="617"/>
      <c r="J12" s="617">
        <f>DATI!F10+DATI!F23+DATI!F24</f>
        <v>0</v>
      </c>
      <c r="K12" s="813"/>
      <c r="L12" s="948"/>
      <c r="M12" s="955">
        <v>39349.69</v>
      </c>
      <c r="N12" s="955" t="s">
        <v>848</v>
      </c>
      <c r="O12" s="955"/>
      <c r="P12" s="943"/>
      <c r="Q12" s="943"/>
    </row>
    <row r="13" spans="1:17" ht="13.5" customHeight="1" thickBot="1">
      <c r="A13" s="29"/>
      <c r="B13" s="29"/>
      <c r="C13" s="33" t="s">
        <v>470</v>
      </c>
      <c r="D13" s="29"/>
      <c r="E13" s="1019"/>
      <c r="F13" s="814">
        <f>SUM(F11,-F12)</f>
        <v>58947.16</v>
      </c>
      <c r="G13" s="814">
        <f>SUM(G11,-G12)</f>
        <v>2239.92</v>
      </c>
      <c r="H13" s="814">
        <f>SUM(H11,-H12)</f>
        <v>0</v>
      </c>
      <c r="I13" s="814">
        <f>SUM(I11,-I12)</f>
        <v>52687.5</v>
      </c>
      <c r="J13" s="814">
        <f>SUM(J11,)</f>
        <v>8597.35</v>
      </c>
      <c r="K13" s="815">
        <f>SUM(F13,G13,-H13,I13,-J13)</f>
        <v>105277.23</v>
      </c>
      <c r="L13" s="947"/>
      <c r="M13" s="955">
        <f>SUM(M11:M12)</f>
        <v>105277.23</v>
      </c>
      <c r="N13" s="955"/>
      <c r="O13" s="955"/>
      <c r="P13" s="943"/>
      <c r="Q13" s="943"/>
    </row>
    <row r="14" spans="1:17" ht="13.5" customHeight="1" thickTop="1">
      <c r="A14" s="28" t="s">
        <v>560</v>
      </c>
      <c r="B14" s="29"/>
      <c r="C14" s="29"/>
      <c r="D14" s="29"/>
      <c r="E14" s="1018"/>
      <c r="F14" s="618"/>
      <c r="G14" s="618"/>
      <c r="H14" s="618"/>
      <c r="I14" s="618"/>
      <c r="J14" s="618"/>
      <c r="K14" s="813"/>
      <c r="L14" s="948"/>
      <c r="M14" s="955"/>
      <c r="N14" s="955"/>
      <c r="O14" s="955"/>
      <c r="P14" s="943"/>
      <c r="Q14" s="943"/>
    </row>
    <row r="15" spans="1:17" ht="13.5" customHeight="1">
      <c r="A15" s="29" t="s">
        <v>471</v>
      </c>
      <c r="B15" s="29"/>
      <c r="C15" s="29"/>
      <c r="D15" s="29"/>
      <c r="E15" s="1018">
        <f>E16+K15</f>
        <v>1352357.6400000001</v>
      </c>
      <c r="F15" s="617">
        <f>DATI!B17</f>
        <v>1111338.85</v>
      </c>
      <c r="G15" s="617">
        <f>DATI!C17</f>
        <v>2311</v>
      </c>
      <c r="H15" s="617">
        <f>DATI!D17</f>
        <v>0</v>
      </c>
      <c r="I15" s="617">
        <f>DATI!E17</f>
        <v>0</v>
      </c>
      <c r="J15" s="617">
        <f>DATI!G17</f>
        <v>27169.02</v>
      </c>
      <c r="K15" s="812">
        <f>SUM(F15,G15,-H15,I15,-J15)</f>
        <v>1086480.83</v>
      </c>
      <c r="L15" s="947"/>
      <c r="M15" s="955"/>
      <c r="N15" s="955"/>
      <c r="O15" s="955"/>
      <c r="P15" s="943"/>
      <c r="Q15" s="943"/>
    </row>
    <row r="16" spans="1:17" ht="13.5" customHeight="1">
      <c r="A16" s="424" t="s">
        <v>469</v>
      </c>
      <c r="B16" s="425"/>
      <c r="C16" s="425"/>
      <c r="D16" s="425"/>
      <c r="E16" s="1020">
        <f>DATI!H17</f>
        <v>265876.81</v>
      </c>
      <c r="F16" s="619"/>
      <c r="G16" s="619"/>
      <c r="H16" s="619"/>
      <c r="I16" s="619"/>
      <c r="J16" s="619">
        <f>DATI!F17</f>
        <v>0</v>
      </c>
      <c r="K16" s="816"/>
      <c r="L16" s="948"/>
      <c r="M16" s="955"/>
      <c r="N16" s="955"/>
      <c r="O16" s="955"/>
      <c r="P16" s="943"/>
      <c r="Q16" s="943"/>
    </row>
    <row r="17" spans="1:17" ht="13.5" customHeight="1">
      <c r="A17" s="29" t="s">
        <v>472</v>
      </c>
      <c r="B17" s="29"/>
      <c r="C17" s="29"/>
      <c r="D17" s="29"/>
      <c r="E17" s="1018">
        <f>E18+K17</f>
        <v>2125217.7399999998</v>
      </c>
      <c r="F17" s="617">
        <f>DATI!B18</f>
        <v>1707583.76</v>
      </c>
      <c r="G17" s="617">
        <f>DATI!C18</f>
        <v>50394.67</v>
      </c>
      <c r="H17" s="617">
        <f>DATI!D18</f>
        <v>0</v>
      </c>
      <c r="I17" s="617">
        <f>DATI!E18</f>
        <v>127689.68000000001</v>
      </c>
      <c r="J17" s="617">
        <f>DATI!G18</f>
        <v>38942.68</v>
      </c>
      <c r="K17" s="812">
        <f>SUM(F17,G17,-H17,I17,-J17)</f>
        <v>1846725.43</v>
      </c>
      <c r="L17" s="947"/>
      <c r="M17" s="955"/>
      <c r="N17" s="955"/>
      <c r="O17" s="955"/>
      <c r="P17" s="943"/>
      <c r="Q17" s="943"/>
    </row>
    <row r="18" spans="1:17" ht="13.5" customHeight="1">
      <c r="A18" s="426" t="s">
        <v>469</v>
      </c>
      <c r="B18" s="425"/>
      <c r="C18" s="425"/>
      <c r="D18" s="425"/>
      <c r="E18" s="1020">
        <f>DATI!H18</f>
        <v>278492.31</v>
      </c>
      <c r="F18" s="619"/>
      <c r="G18" s="619"/>
      <c r="H18" s="619"/>
      <c r="I18" s="619"/>
      <c r="J18" s="619">
        <f>DATI!F18</f>
        <v>0</v>
      </c>
      <c r="K18" s="816"/>
      <c r="L18" s="948"/>
      <c r="M18" s="955"/>
      <c r="N18" s="955"/>
      <c r="O18" s="955"/>
      <c r="P18" s="943"/>
      <c r="Q18" s="943"/>
    </row>
    <row r="19" spans="1:17" ht="13.5" customHeight="1">
      <c r="A19" s="29" t="s">
        <v>473</v>
      </c>
      <c r="B19" s="29"/>
      <c r="C19" s="29"/>
      <c r="D19" s="29"/>
      <c r="E19" s="1018">
        <f>E20+K19</f>
        <v>0</v>
      </c>
      <c r="F19" s="617">
        <f>DATI!B20</f>
        <v>0</v>
      </c>
      <c r="G19" s="617">
        <f>DATI!C20</f>
        <v>0</v>
      </c>
      <c r="H19" s="617">
        <f>DATI!D20</f>
        <v>0</v>
      </c>
      <c r="I19" s="617">
        <f>DATI!E20</f>
        <v>0</v>
      </c>
      <c r="J19" s="617">
        <f>DATI!G20</f>
        <v>0</v>
      </c>
      <c r="K19" s="812">
        <f>SUM(F19,G19,-H19,I19,-J19)</f>
        <v>0</v>
      </c>
      <c r="L19" s="947"/>
      <c r="M19" s="955"/>
      <c r="N19" s="955"/>
      <c r="O19" s="955"/>
      <c r="P19" s="943"/>
      <c r="Q19" s="943"/>
    </row>
    <row r="20" spans="1:17" ht="13.5" customHeight="1">
      <c r="A20" s="426" t="s">
        <v>469</v>
      </c>
      <c r="B20" s="425"/>
      <c r="C20" s="425"/>
      <c r="D20" s="425"/>
      <c r="E20" s="1020">
        <f>DATI!H20</f>
        <v>0</v>
      </c>
      <c r="F20" s="817"/>
      <c r="G20" s="817"/>
      <c r="H20" s="619"/>
      <c r="I20" s="817"/>
      <c r="J20" s="817">
        <f>DATI!F20</f>
        <v>0</v>
      </c>
      <c r="K20" s="816"/>
      <c r="L20" s="947"/>
      <c r="M20" s="955"/>
      <c r="N20" s="955"/>
      <c r="O20" s="955"/>
      <c r="P20" s="943"/>
      <c r="Q20" s="943"/>
    </row>
    <row r="21" spans="1:17" ht="13.5" customHeight="1">
      <c r="A21" s="29" t="s">
        <v>474</v>
      </c>
      <c r="B21" s="29"/>
      <c r="C21" s="29"/>
      <c r="D21" s="29"/>
      <c r="E21" s="1018">
        <f>DATI!B22</f>
        <v>16579.4</v>
      </c>
      <c r="F21" s="617">
        <f>DATI!B22</f>
        <v>16579.4</v>
      </c>
      <c r="G21" s="617">
        <f>DATI!C22</f>
        <v>0</v>
      </c>
      <c r="H21" s="617">
        <f>DATI!D22</f>
        <v>0</v>
      </c>
      <c r="I21" s="617">
        <f>DATI!E22</f>
        <v>0</v>
      </c>
      <c r="J21" s="617">
        <f>DATI!G22</f>
        <v>0</v>
      </c>
      <c r="K21" s="812">
        <f>SUM(F21,G21,-H21,I21,-J21)</f>
        <v>16579.4</v>
      </c>
      <c r="L21" s="947"/>
      <c r="M21" s="955"/>
      <c r="N21" s="955"/>
      <c r="O21" s="955"/>
      <c r="P21" s="943"/>
      <c r="Q21" s="943"/>
    </row>
    <row r="22" spans="1:17" ht="13.5" customHeight="1">
      <c r="A22" s="29" t="s">
        <v>475</v>
      </c>
      <c r="B22" s="29"/>
      <c r="C22" s="29"/>
      <c r="D22" s="29"/>
      <c r="E22" s="1018">
        <f>E23+K22</f>
        <v>736527.2100000001</v>
      </c>
      <c r="F22" s="617">
        <f>DATI!B19</f>
        <v>330940.08</v>
      </c>
      <c r="G22" s="617">
        <f>DATI!C19</f>
        <v>35490.04</v>
      </c>
      <c r="H22" s="617">
        <f>DATI!D19</f>
        <v>0</v>
      </c>
      <c r="I22" s="617">
        <f>DATI!E19</f>
        <v>172327.41</v>
      </c>
      <c r="J22" s="617">
        <f>DATI!G19</f>
        <v>15861.29</v>
      </c>
      <c r="K22" s="812">
        <f>SUM(F22,G22,-H22,I22,-J22)</f>
        <v>522896.24000000005</v>
      </c>
      <c r="L22" s="947"/>
      <c r="M22" s="955"/>
      <c r="N22" s="955"/>
      <c r="O22" s="955"/>
      <c r="P22" s="943"/>
      <c r="Q22" s="943"/>
    </row>
    <row r="23" spans="1:17" ht="13.5" customHeight="1">
      <c r="A23" s="426" t="s">
        <v>469</v>
      </c>
      <c r="B23" s="425"/>
      <c r="C23" s="425"/>
      <c r="D23" s="425"/>
      <c r="E23" s="1020">
        <f>DATI!H19</f>
        <v>213630.97</v>
      </c>
      <c r="F23" s="817"/>
      <c r="G23" s="817"/>
      <c r="H23" s="619"/>
      <c r="I23" s="619"/>
      <c r="J23" s="817">
        <f>DATI!F19</f>
        <v>0</v>
      </c>
      <c r="K23" s="816"/>
      <c r="L23" s="948"/>
      <c r="M23" s="1035" t="s">
        <v>329</v>
      </c>
      <c r="N23" s="955"/>
      <c r="O23" s="955"/>
      <c r="P23" s="943"/>
      <c r="Q23" s="943"/>
    </row>
    <row r="24" spans="1:17" ht="13.5" customHeight="1">
      <c r="A24" s="29" t="s">
        <v>476</v>
      </c>
      <c r="B24" s="29"/>
      <c r="C24" s="29"/>
      <c r="D24" s="29"/>
      <c r="E24" s="1018">
        <f>E25+K24</f>
        <v>65500</v>
      </c>
      <c r="F24" s="617">
        <f>DATI!B21</f>
        <v>57640</v>
      </c>
      <c r="G24" s="617">
        <f>DATI!C21</f>
        <v>0</v>
      </c>
      <c r="H24" s="617">
        <f>DATI!D21</f>
        <v>0</v>
      </c>
      <c r="I24" s="617">
        <f>DATI!E21</f>
        <v>0</v>
      </c>
      <c r="J24" s="617">
        <f>DATI!G21</f>
        <v>1965</v>
      </c>
      <c r="K24" s="812">
        <f>SUM(F24,G24,-H24,I24,-J24)</f>
        <v>55675</v>
      </c>
      <c r="L24" s="947"/>
      <c r="M24" s="955">
        <f>K15+K17+K19+K21+K22+K24</f>
        <v>3528356.9</v>
      </c>
      <c r="N24" s="1039">
        <f>M24+K13</f>
        <v>3633634.13</v>
      </c>
      <c r="O24" s="955"/>
      <c r="P24" s="943"/>
      <c r="Q24" s="943"/>
    </row>
    <row r="25" spans="1:17" ht="13.5" customHeight="1">
      <c r="A25" s="426" t="s">
        <v>469</v>
      </c>
      <c r="B25" s="425"/>
      <c r="C25" s="425"/>
      <c r="D25" s="425"/>
      <c r="E25" s="1020">
        <f>DATI!H21</f>
        <v>9825</v>
      </c>
      <c r="F25" s="619"/>
      <c r="G25" s="619"/>
      <c r="H25" s="619"/>
      <c r="I25" s="619"/>
      <c r="J25" s="619">
        <f>DATI!F21</f>
        <v>0</v>
      </c>
      <c r="K25" s="816"/>
      <c r="L25" s="948"/>
      <c r="M25" s="955"/>
      <c r="N25" s="955"/>
      <c r="O25" s="955"/>
      <c r="P25" s="943"/>
      <c r="Q25" s="943"/>
    </row>
    <row r="26" spans="1:17" ht="13.5" customHeight="1">
      <c r="A26" s="29" t="s">
        <v>477</v>
      </c>
      <c r="B26" s="29"/>
      <c r="C26" s="29"/>
      <c r="D26" s="29"/>
      <c r="E26" s="1018">
        <f>E27+K26</f>
        <v>90528.93</v>
      </c>
      <c r="F26" s="617">
        <f>DATI!B7+DATI!B6</f>
        <v>10228.51</v>
      </c>
      <c r="G26" s="617">
        <f>DATI!C7+DATI!C6</f>
        <v>0</v>
      </c>
      <c r="H26" s="617">
        <f>DATI!D7+DATI!D6</f>
        <v>0</v>
      </c>
      <c r="I26" s="617">
        <f>DATI!E7+DATI!E6-J27</f>
        <v>2206.46</v>
      </c>
      <c r="J26" s="617">
        <f>DATI!G7+DATI!G6</f>
        <v>3124.36</v>
      </c>
      <c r="K26" s="812">
        <f>SUM(F26,G26,-H26,I26,-J26)</f>
        <v>9310.61</v>
      </c>
      <c r="L26" s="947"/>
      <c r="M26" s="955"/>
      <c r="N26" s="955"/>
      <c r="O26" s="955"/>
      <c r="P26" s="943"/>
      <c r="Q26" s="943"/>
    </row>
    <row r="27" spans="1:17" ht="13.5" customHeight="1">
      <c r="A27" s="426" t="s">
        <v>469</v>
      </c>
      <c r="B27" s="425"/>
      <c r="C27" s="425"/>
      <c r="D27" s="425"/>
      <c r="E27" s="1020">
        <f>DATI!H7</f>
        <v>81218.31999999999</v>
      </c>
      <c r="F27" s="619"/>
      <c r="G27" s="619"/>
      <c r="H27" s="817"/>
      <c r="I27" s="619"/>
      <c r="J27" s="619">
        <f>DATI!F6+DATI!F7</f>
        <v>0</v>
      </c>
      <c r="K27" s="816"/>
      <c r="L27" s="948"/>
      <c r="M27" s="955"/>
      <c r="N27" s="955" t="s">
        <v>571</v>
      </c>
      <c r="O27" s="955"/>
      <c r="P27" s="943"/>
      <c r="Q27" s="943"/>
    </row>
    <row r="28" spans="1:17" ht="13.5" customHeight="1">
      <c r="A28" s="29" t="s">
        <v>478</v>
      </c>
      <c r="B28" s="29"/>
      <c r="C28" s="29"/>
      <c r="D28" s="29"/>
      <c r="E28" s="1018">
        <f>E29+K28</f>
        <v>30798.11</v>
      </c>
      <c r="F28" s="617">
        <f>DATI!B8</f>
        <v>6774.25</v>
      </c>
      <c r="G28" s="617">
        <f>DATI!C8</f>
        <v>0</v>
      </c>
      <c r="H28" s="617">
        <f>DATI!D8</f>
        <v>0</v>
      </c>
      <c r="I28" s="617">
        <f>DATI!E8-J29</f>
        <v>1245.04</v>
      </c>
      <c r="J28" s="617">
        <f>DATI!G8</f>
        <v>2655.66</v>
      </c>
      <c r="K28" s="812">
        <f>SUM(F28,G28,-H28,I28,-J28)</f>
        <v>5363.63</v>
      </c>
      <c r="L28" s="947"/>
      <c r="M28" s="955"/>
      <c r="N28" s="955" t="s">
        <v>572</v>
      </c>
      <c r="O28" s="955"/>
      <c r="P28" s="943"/>
      <c r="Q28" s="943"/>
    </row>
    <row r="29" spans="1:17" ht="13.5" customHeight="1">
      <c r="A29" s="426" t="s">
        <v>469</v>
      </c>
      <c r="B29" s="425"/>
      <c r="C29" s="425"/>
      <c r="D29" s="425"/>
      <c r="E29" s="1020">
        <f>DATI!H8</f>
        <v>25434.48</v>
      </c>
      <c r="F29" s="619"/>
      <c r="G29" s="619"/>
      <c r="H29" s="817"/>
      <c r="I29" s="619"/>
      <c r="J29" s="619">
        <f>DATI!F8</f>
        <v>0</v>
      </c>
      <c r="K29" s="816"/>
      <c r="L29" s="947"/>
      <c r="M29" s="955"/>
      <c r="N29" s="955" t="s">
        <v>573</v>
      </c>
      <c r="O29" s="955"/>
      <c r="P29" s="943"/>
      <c r="Q29" s="943"/>
    </row>
    <row r="30" spans="1:17" ht="13.5" customHeight="1">
      <c r="A30" s="29" t="s">
        <v>479</v>
      </c>
      <c r="B30" s="29"/>
      <c r="C30" s="29"/>
      <c r="D30" s="29"/>
      <c r="E30" s="1018">
        <f>E31+K30</f>
        <v>82000</v>
      </c>
      <c r="F30" s="617">
        <f>DATI!B5</f>
        <v>13000</v>
      </c>
      <c r="G30" s="617">
        <f>DATI!C5</f>
        <v>0</v>
      </c>
      <c r="H30" s="617">
        <f>DATI!D5</f>
        <v>0</v>
      </c>
      <c r="I30" s="617">
        <f>DATI!E5-J31</f>
        <v>0</v>
      </c>
      <c r="J30" s="617">
        <f>DATI!G5</f>
        <v>2600</v>
      </c>
      <c r="K30" s="812">
        <f>SUM(F30,G30,-H30,I30,-J30)</f>
        <v>10400</v>
      </c>
      <c r="L30" s="947"/>
      <c r="M30" s="955"/>
      <c r="N30" s="955"/>
      <c r="O30" s="955"/>
      <c r="P30" s="943"/>
      <c r="Q30" s="943"/>
    </row>
    <row r="31" spans="1:17" ht="13.5" customHeight="1">
      <c r="A31" s="426" t="s">
        <v>469</v>
      </c>
      <c r="B31" s="425"/>
      <c r="C31" s="425"/>
      <c r="D31" s="425"/>
      <c r="E31" s="1020">
        <f>DATI!H5</f>
        <v>71600</v>
      </c>
      <c r="F31" s="619"/>
      <c r="G31" s="619"/>
      <c r="H31" s="817"/>
      <c r="I31" s="619"/>
      <c r="J31" s="619">
        <f>DATI!F5</f>
        <v>0</v>
      </c>
      <c r="K31" s="816"/>
      <c r="L31" s="948"/>
      <c r="M31" s="955"/>
      <c r="N31" s="955"/>
      <c r="O31" s="955"/>
      <c r="P31" s="943"/>
      <c r="Q31" s="943"/>
    </row>
    <row r="32" spans="1:17" ht="13.5" customHeight="1">
      <c r="A32" s="29" t="s">
        <v>480</v>
      </c>
      <c r="B32" s="29"/>
      <c r="C32" s="29"/>
      <c r="D32" s="29"/>
      <c r="E32" s="1018">
        <f>E33+K32</f>
        <v>95271.83</v>
      </c>
      <c r="F32" s="617">
        <f>DATI!B4</f>
        <v>9772.32</v>
      </c>
      <c r="G32" s="617">
        <f>DATI!C4</f>
        <v>9999.97</v>
      </c>
      <c r="H32" s="617">
        <f>DATI!D4</f>
        <v>0</v>
      </c>
      <c r="I32" s="617">
        <f>DATI!E4-J33</f>
        <v>288</v>
      </c>
      <c r="J32" s="617">
        <f>DATI!G4</f>
        <v>6039.21</v>
      </c>
      <c r="K32" s="812">
        <f>SUM(F32,G32,-H32,I32,-J32)</f>
        <v>14021.080000000002</v>
      </c>
      <c r="L32" s="947"/>
      <c r="M32" s="955"/>
      <c r="N32" s="955"/>
      <c r="O32" s="955"/>
      <c r="P32" s="943"/>
      <c r="Q32" s="943"/>
    </row>
    <row r="33" spans="1:17" ht="13.5" customHeight="1">
      <c r="A33" s="426" t="s">
        <v>469</v>
      </c>
      <c r="B33" s="425"/>
      <c r="C33" s="425"/>
      <c r="D33" s="425"/>
      <c r="E33" s="1020">
        <f>DATI!H4</f>
        <v>81250.75</v>
      </c>
      <c r="F33" s="619"/>
      <c r="G33" s="619"/>
      <c r="H33" s="817"/>
      <c r="I33" s="619"/>
      <c r="J33" s="619">
        <f>DATI!F4</f>
        <v>0</v>
      </c>
      <c r="K33" s="816"/>
      <c r="L33" s="948"/>
      <c r="M33" s="1035" t="s">
        <v>330</v>
      </c>
      <c r="N33" s="955"/>
      <c r="O33" s="955"/>
      <c r="P33" s="943"/>
      <c r="Q33" s="943"/>
    </row>
    <row r="34" spans="1:17" ht="13.5" customHeight="1">
      <c r="A34" s="28" t="s">
        <v>354</v>
      </c>
      <c r="B34" s="29"/>
      <c r="C34" s="29"/>
      <c r="D34" s="29"/>
      <c r="E34" s="1018">
        <f>E35+K34</f>
        <v>169.83</v>
      </c>
      <c r="F34" s="617">
        <f>DATI!B9</f>
        <v>0</v>
      </c>
      <c r="G34" s="617">
        <f>DATI!C9</f>
        <v>0</v>
      </c>
      <c r="H34" s="617">
        <f>DATI!D9</f>
        <v>0</v>
      </c>
      <c r="I34" s="617">
        <f>DATI!E9-J35</f>
        <v>0</v>
      </c>
      <c r="J34" s="617">
        <f>DATI!G9</f>
        <v>0</v>
      </c>
      <c r="K34" s="812">
        <f>SUM(F34,G34,-H34,I34,-J34)</f>
        <v>0</v>
      </c>
      <c r="L34" s="1002"/>
      <c r="M34" s="1040">
        <f>K26+K28+K30+K32+K34</f>
        <v>39095.32000000001</v>
      </c>
      <c r="N34" s="1006"/>
      <c r="O34" s="955"/>
      <c r="P34" s="943"/>
      <c r="Q34" s="943"/>
    </row>
    <row r="35" spans="1:17" ht="13.5" customHeight="1">
      <c r="A35" s="426" t="s">
        <v>469</v>
      </c>
      <c r="B35" s="425"/>
      <c r="C35" s="425"/>
      <c r="D35" s="425"/>
      <c r="E35" s="1020">
        <f>DATI!H9</f>
        <v>169.83</v>
      </c>
      <c r="F35" s="619"/>
      <c r="G35" s="619"/>
      <c r="H35" s="619"/>
      <c r="I35" s="619"/>
      <c r="J35" s="619">
        <f>DATI!F9</f>
        <v>0</v>
      </c>
      <c r="K35" s="816"/>
      <c r="L35" s="1004"/>
      <c r="M35" s="1006"/>
      <c r="N35" s="1006"/>
      <c r="O35" s="955"/>
      <c r="P35" s="943"/>
      <c r="Q35" s="943"/>
    </row>
    <row r="36" spans="1:17" ht="13.5" customHeight="1">
      <c r="A36" s="29" t="s">
        <v>836</v>
      </c>
      <c r="B36" s="29"/>
      <c r="C36" s="29"/>
      <c r="D36" s="29"/>
      <c r="E36" s="1018"/>
      <c r="F36" s="818"/>
      <c r="G36" s="618"/>
      <c r="H36" s="618"/>
      <c r="I36" s="617"/>
      <c r="J36" s="617"/>
      <c r="K36" s="813">
        <v>0</v>
      </c>
      <c r="L36" s="1004"/>
      <c r="M36" s="1036">
        <v>712019.18</v>
      </c>
      <c r="N36" s="1006"/>
      <c r="O36" s="955"/>
      <c r="P36" s="943"/>
      <c r="Q36" s="943"/>
    </row>
    <row r="37" spans="1:17" ht="13.5" customHeight="1">
      <c r="A37" s="29" t="s">
        <v>482</v>
      </c>
      <c r="B37" s="29"/>
      <c r="C37" s="29"/>
      <c r="D37" s="29"/>
      <c r="E37" s="1018"/>
      <c r="F37" s="618"/>
      <c r="G37" s="618"/>
      <c r="H37" s="618"/>
      <c r="I37" s="618"/>
      <c r="J37" s="618"/>
      <c r="K37" s="813"/>
      <c r="L37" s="1004"/>
      <c r="M37" s="1006"/>
      <c r="N37" s="1006"/>
      <c r="O37" s="955"/>
      <c r="P37" s="943"/>
      <c r="Q37" s="943"/>
    </row>
    <row r="38" spans="1:17" ht="13.5" customHeight="1">
      <c r="A38" s="29" t="s">
        <v>483</v>
      </c>
      <c r="B38" s="29"/>
      <c r="C38" s="29"/>
      <c r="D38" s="29"/>
      <c r="E38" s="1018"/>
      <c r="F38" s="617">
        <f>DATI!B41</f>
        <v>942357.47</v>
      </c>
      <c r="G38" s="617">
        <f>DATI!C41+L48</f>
        <v>122366.29999999999</v>
      </c>
      <c r="H38" s="617">
        <f>DATI!D41</f>
        <v>0</v>
      </c>
      <c r="I38" s="957">
        <f>DATI!E41-DATI!F41-L48</f>
        <v>-352704.58999999997</v>
      </c>
      <c r="J38" s="617"/>
      <c r="K38" s="812">
        <f>SUM(F38,G38,-H38,I38,-J38)</f>
        <v>712019.18</v>
      </c>
      <c r="L38" s="1002"/>
      <c r="M38" s="1037">
        <f>'bilancio uscita'!F21</f>
        <v>222801.9</v>
      </c>
      <c r="N38" s="1006" t="s">
        <v>36</v>
      </c>
      <c r="O38" s="955"/>
      <c r="P38" s="943"/>
      <c r="Q38" s="943"/>
    </row>
    <row r="39" spans="1:17" ht="15.75" thickBot="1">
      <c r="A39" s="29"/>
      <c r="B39" s="29"/>
      <c r="C39" s="33" t="s">
        <v>470</v>
      </c>
      <c r="D39" s="29"/>
      <c r="E39" s="1021"/>
      <c r="F39" s="814">
        <f>SUM(F15,F17,F19,F21,F22,F24,F26,F28,F30,F32,F34,F36,F37,F38)</f>
        <v>4206214.64</v>
      </c>
      <c r="G39" s="814">
        <f>SUM(G15,G17,G19,G21,G22,G24,G26,G28,G30,G32,G34,G36,G37,G38)</f>
        <v>220561.97999999998</v>
      </c>
      <c r="H39" s="814">
        <f>SUM(H15,H17,H19,H21,H22,H24,H26,H28,H30,H32,H34,H36,H37,H38)</f>
        <v>0</v>
      </c>
      <c r="I39" s="956">
        <f>SUM(I15,I19,I21,I22,I24,I26,I28,I30,I32,I34,I36,I37,I38,I17)</f>
        <v>-48947.999999999956</v>
      </c>
      <c r="J39" s="814">
        <f>SUM(J15,J17,J19,J21,J22,J24,J26,J28,J30,J32,J34,J36,J37,J38)</f>
        <v>98357.22</v>
      </c>
      <c r="K39" s="815">
        <f>SUM(K15,K17,K19,K21,K22,K24,K26,K28,K30,K32,K34,K36,K37,K38)</f>
        <v>4279471.399999999</v>
      </c>
      <c r="L39" s="1005">
        <f>M36-K38</f>
        <v>0</v>
      </c>
      <c r="M39" s="1006"/>
      <c r="N39" s="1006" t="s">
        <v>444</v>
      </c>
      <c r="O39" s="955"/>
      <c r="P39" s="943"/>
      <c r="Q39" s="943"/>
    </row>
    <row r="40" spans="1:17" ht="19.5" customHeight="1" thickTop="1">
      <c r="A40" s="29" t="s">
        <v>561</v>
      </c>
      <c r="B40" s="29"/>
      <c r="C40" s="29"/>
      <c r="D40" s="29"/>
      <c r="E40" s="25"/>
      <c r="F40" s="617"/>
      <c r="G40" s="617"/>
      <c r="H40" s="617"/>
      <c r="I40" s="617"/>
      <c r="J40" s="617"/>
      <c r="K40" s="812"/>
      <c r="L40" s="1002"/>
      <c r="M40" s="1007">
        <f>M38-M39</f>
        <v>222801.9</v>
      </c>
      <c r="N40" s="1006" t="s">
        <v>445</v>
      </c>
      <c r="O40" s="955"/>
      <c r="P40" s="943"/>
      <c r="Q40" s="943"/>
    </row>
    <row r="41" spans="1:17" ht="12" customHeight="1">
      <c r="A41" s="29" t="s">
        <v>484</v>
      </c>
      <c r="B41" s="29"/>
      <c r="C41" s="29"/>
      <c r="D41" s="29"/>
      <c r="E41" s="25"/>
      <c r="F41" s="958"/>
      <c r="G41" s="617"/>
      <c r="H41" s="617"/>
      <c r="I41" s="617"/>
      <c r="J41" s="617"/>
      <c r="K41" s="812"/>
      <c r="L41" s="1002"/>
      <c r="M41" s="1006"/>
      <c r="N41" s="1006"/>
      <c r="O41" s="955"/>
      <c r="P41" s="943"/>
      <c r="Q41" s="943"/>
    </row>
    <row r="42" spans="1:17" ht="12" customHeight="1">
      <c r="A42" s="29" t="s">
        <v>485</v>
      </c>
      <c r="B42" s="29"/>
      <c r="C42" s="29"/>
      <c r="D42" s="29"/>
      <c r="E42" s="25"/>
      <c r="F42" s="958"/>
      <c r="G42" s="617"/>
      <c r="H42" s="617"/>
      <c r="I42" s="617"/>
      <c r="J42" s="617"/>
      <c r="K42" s="812">
        <f>SUM(F42,G42,-H42,I42,-J42)</f>
        <v>0</v>
      </c>
      <c r="L42" s="1002"/>
      <c r="M42" s="1006"/>
      <c r="N42" s="1006"/>
      <c r="O42" s="955"/>
      <c r="P42" s="943"/>
      <c r="Q42" s="943"/>
    </row>
    <row r="43" spans="1:17" ht="12" customHeight="1">
      <c r="A43" s="29" t="s">
        <v>486</v>
      </c>
      <c r="B43" s="29"/>
      <c r="C43" s="29"/>
      <c r="D43" s="29"/>
      <c r="E43" s="25"/>
      <c r="F43" s="958"/>
      <c r="G43" s="617"/>
      <c r="H43" s="617"/>
      <c r="I43" s="617"/>
      <c r="J43" s="617"/>
      <c r="K43" s="812">
        <f>SUM(F43,G43,-H43,I43,-J43)</f>
        <v>0</v>
      </c>
      <c r="L43" s="1002"/>
      <c r="M43" s="1006"/>
      <c r="N43" s="1006"/>
      <c r="O43" s="955"/>
      <c r="P43" s="943"/>
      <c r="Q43" s="943"/>
    </row>
    <row r="44" spans="1:17" ht="15">
      <c r="A44" s="28" t="s">
        <v>487</v>
      </c>
      <c r="B44" s="29"/>
      <c r="C44" s="29"/>
      <c r="D44" s="29"/>
      <c r="E44" s="25"/>
      <c r="F44" s="958"/>
      <c r="G44" s="617"/>
      <c r="H44" s="617"/>
      <c r="I44" s="617"/>
      <c r="J44" s="617"/>
      <c r="K44" s="812"/>
      <c r="L44" s="1008">
        <f>M40-G54</f>
        <v>0</v>
      </c>
      <c r="M44" s="1006">
        <f>'altri dati finaz.e non'!F17</f>
        <v>0</v>
      </c>
      <c r="N44" s="1006"/>
      <c r="O44" s="955"/>
      <c r="P44" s="943"/>
      <c r="Q44" s="943"/>
    </row>
    <row r="45" spans="1:17" ht="12" customHeight="1">
      <c r="A45" s="28" t="s">
        <v>488</v>
      </c>
      <c r="B45" s="29"/>
      <c r="C45" s="29"/>
      <c r="D45" s="29"/>
      <c r="E45" s="25"/>
      <c r="F45" s="958"/>
      <c r="G45" s="617"/>
      <c r="H45" s="617"/>
      <c r="I45" s="617"/>
      <c r="J45" s="617"/>
      <c r="K45" s="812"/>
      <c r="L45" s="1002"/>
      <c r="M45" s="1006"/>
      <c r="N45" s="1006"/>
      <c r="O45" s="955"/>
      <c r="P45" s="943"/>
      <c r="Q45" s="943"/>
    </row>
    <row r="46" spans="1:17" ht="12" customHeight="1">
      <c r="A46" s="29" t="s">
        <v>485</v>
      </c>
      <c r="B46" s="29"/>
      <c r="C46" s="29"/>
      <c r="D46" s="29"/>
      <c r="E46" s="25"/>
      <c r="F46" s="958"/>
      <c r="G46" s="617"/>
      <c r="H46" s="617"/>
      <c r="I46" s="617"/>
      <c r="J46" s="617"/>
      <c r="K46" s="812"/>
      <c r="L46" s="1002"/>
      <c r="M46" s="1006"/>
      <c r="N46" s="1006"/>
      <c r="O46" s="955"/>
      <c r="P46" s="943"/>
      <c r="Q46" s="943"/>
    </row>
    <row r="47" spans="1:17" ht="12" customHeight="1">
      <c r="A47" s="29" t="s">
        <v>486</v>
      </c>
      <c r="B47" s="29"/>
      <c r="C47" s="29"/>
      <c r="D47" s="29"/>
      <c r="E47" s="25"/>
      <c r="F47" s="958"/>
      <c r="G47" s="617"/>
      <c r="H47" s="617"/>
      <c r="I47" s="617"/>
      <c r="J47" s="617"/>
      <c r="K47" s="812"/>
      <c r="L47" s="1002"/>
      <c r="M47" s="1006"/>
      <c r="N47" s="1006"/>
      <c r="O47" s="955"/>
      <c r="P47" s="943"/>
      <c r="Q47" s="943"/>
    </row>
    <row r="48" spans="1:17" ht="15" customHeight="1">
      <c r="A48" s="28" t="s">
        <v>487</v>
      </c>
      <c r="B48" s="29"/>
      <c r="C48" s="29"/>
      <c r="D48" s="29"/>
      <c r="E48" s="25"/>
      <c r="F48" s="958"/>
      <c r="G48" s="617"/>
      <c r="H48" s="617"/>
      <c r="I48" s="617"/>
      <c r="J48" s="617"/>
      <c r="K48" s="812"/>
      <c r="L48" s="1008"/>
      <c r="M48" s="1006"/>
      <c r="N48" s="1006"/>
      <c r="O48" s="955"/>
      <c r="P48" s="943"/>
      <c r="Q48" s="943"/>
    </row>
    <row r="49" spans="1:17" ht="15">
      <c r="A49" s="29" t="s">
        <v>489</v>
      </c>
      <c r="B49" s="29"/>
      <c r="C49" s="29"/>
      <c r="D49" s="29"/>
      <c r="E49" s="25"/>
      <c r="F49" s="958"/>
      <c r="G49" s="617"/>
      <c r="H49" s="617"/>
      <c r="I49" s="617"/>
      <c r="J49" s="617"/>
      <c r="K49" s="812"/>
      <c r="L49" s="1002"/>
      <c r="M49" s="1006">
        <f>'altri dati finaz.e non'!F22</f>
        <v>0</v>
      </c>
      <c r="N49" s="1006"/>
      <c r="O49" s="955"/>
      <c r="P49" s="943"/>
      <c r="Q49" s="943"/>
    </row>
    <row r="50" spans="1:17" ht="14.25" customHeight="1">
      <c r="A50" s="28" t="s">
        <v>490</v>
      </c>
      <c r="B50" s="29"/>
      <c r="C50" s="29"/>
      <c r="D50" s="29"/>
      <c r="E50" s="25"/>
      <c r="F50" s="958"/>
      <c r="G50" s="617"/>
      <c r="H50" s="617"/>
      <c r="I50" s="617"/>
      <c r="J50" s="617"/>
      <c r="K50" s="812"/>
      <c r="L50" s="1002"/>
      <c r="M50" s="1006">
        <f>'altri dati finaz.e non'!F28</f>
        <v>0</v>
      </c>
      <c r="N50" s="1006"/>
      <c r="O50" s="955"/>
      <c r="P50" s="943"/>
      <c r="Q50" s="943"/>
    </row>
    <row r="51" spans="1:15" ht="12" customHeight="1">
      <c r="A51" s="29" t="s">
        <v>491</v>
      </c>
      <c r="B51" s="29"/>
      <c r="C51" s="29"/>
      <c r="D51" s="29"/>
      <c r="E51" s="25"/>
      <c r="F51" s="958"/>
      <c r="G51" s="617"/>
      <c r="H51" s="617"/>
      <c r="I51" s="617"/>
      <c r="J51" s="617"/>
      <c r="K51" s="812"/>
      <c r="L51" s="1002"/>
      <c r="M51" s="1003"/>
      <c r="N51" s="1003"/>
      <c r="O51" s="12"/>
    </row>
    <row r="52" spans="1:15" ht="15">
      <c r="A52" s="29" t="s">
        <v>492</v>
      </c>
      <c r="B52" s="29"/>
      <c r="C52" s="29"/>
      <c r="D52" s="29"/>
      <c r="E52" s="25"/>
      <c r="F52" s="958"/>
      <c r="G52" s="617"/>
      <c r="H52" s="617"/>
      <c r="I52" s="617"/>
      <c r="J52" s="617"/>
      <c r="K52" s="812"/>
      <c r="L52" s="947"/>
      <c r="M52" s="12">
        <f>'altri dati finaz.e non'!F33</f>
        <v>0</v>
      </c>
      <c r="N52" s="12"/>
      <c r="O52" s="12"/>
    </row>
    <row r="53" spans="1:15" ht="13.5" customHeight="1" thickBot="1">
      <c r="A53" s="29"/>
      <c r="B53" s="29"/>
      <c r="C53" s="33" t="s">
        <v>470</v>
      </c>
      <c r="D53" s="29"/>
      <c r="E53" s="34"/>
      <c r="F53" s="814">
        <f aca="true" t="shared" si="0" ref="F53:K53">SUM(F42:F52)</f>
        <v>0</v>
      </c>
      <c r="G53" s="814">
        <f t="shared" si="0"/>
        <v>0</v>
      </c>
      <c r="H53" s="814">
        <f t="shared" si="0"/>
        <v>0</v>
      </c>
      <c r="I53" s="814">
        <f t="shared" si="0"/>
        <v>0</v>
      </c>
      <c r="J53" s="814">
        <f t="shared" si="0"/>
        <v>0</v>
      </c>
      <c r="K53" s="814">
        <f t="shared" si="0"/>
        <v>0</v>
      </c>
      <c r="L53" s="947"/>
      <c r="M53" s="12"/>
      <c r="N53" s="12"/>
      <c r="O53" s="12"/>
    </row>
    <row r="54" spans="1:15" ht="16.5" thickBot="1" thickTop="1">
      <c r="A54" s="29"/>
      <c r="B54" s="33" t="s">
        <v>493</v>
      </c>
      <c r="C54" s="29"/>
      <c r="D54" s="29"/>
      <c r="E54" s="39"/>
      <c r="F54" s="819">
        <f aca="true" t="shared" si="1" ref="F54:K54">F13+F39+F53</f>
        <v>4265161.8</v>
      </c>
      <c r="G54" s="898">
        <f t="shared" si="1"/>
        <v>222801.9</v>
      </c>
      <c r="H54" s="819">
        <f t="shared" si="1"/>
        <v>0</v>
      </c>
      <c r="I54" s="819">
        <f t="shared" si="1"/>
        <v>3739.5000000000437</v>
      </c>
      <c r="J54" s="819">
        <f t="shared" si="1"/>
        <v>106954.57</v>
      </c>
      <c r="K54" s="819">
        <f t="shared" si="1"/>
        <v>4384748.63</v>
      </c>
      <c r="L54" s="949"/>
      <c r="M54" s="12">
        <f>SUM(F54,G54,-H54,I54,-J54)</f>
        <v>4384748.63</v>
      </c>
      <c r="N54" s="12"/>
      <c r="O54" s="12"/>
    </row>
    <row r="55" spans="1:15" ht="54" customHeight="1" thickBot="1" thickTop="1">
      <c r="A55" s="29"/>
      <c r="B55" s="33"/>
      <c r="C55" s="418"/>
      <c r="D55" s="418"/>
      <c r="E55" s="419"/>
      <c r="F55" s="420"/>
      <c r="G55" s="420"/>
      <c r="H55" s="420"/>
      <c r="I55" s="420"/>
      <c r="J55" s="420"/>
      <c r="K55" s="420"/>
      <c r="L55" s="948"/>
      <c r="M55" s="12"/>
      <c r="N55" s="12"/>
      <c r="O55" s="12"/>
    </row>
    <row r="56" spans="1:15" ht="12" customHeight="1">
      <c r="A56" s="22" t="s">
        <v>562</v>
      </c>
      <c r="B56" s="23"/>
      <c r="C56" s="24"/>
      <c r="D56" s="24"/>
      <c r="E56" s="43"/>
      <c r="F56" s="44"/>
      <c r="G56" s="44"/>
      <c r="H56" s="44"/>
      <c r="I56" s="44"/>
      <c r="J56" s="44"/>
      <c r="K56" s="45"/>
      <c r="L56" s="948"/>
      <c r="M56" s="12"/>
      <c r="N56" s="12"/>
      <c r="O56" s="12"/>
    </row>
    <row r="57" spans="1:15" ht="12" customHeight="1">
      <c r="A57" s="29" t="s">
        <v>563</v>
      </c>
      <c r="B57" s="29"/>
      <c r="C57" s="29"/>
      <c r="D57" s="29"/>
      <c r="E57" s="25"/>
      <c r="F57" s="37"/>
      <c r="G57" s="30"/>
      <c r="H57" s="37"/>
      <c r="I57" s="30"/>
      <c r="J57" s="30"/>
      <c r="K57" s="31"/>
      <c r="L57" s="947"/>
      <c r="M57" s="12"/>
      <c r="N57" s="12"/>
      <c r="O57" s="12"/>
    </row>
    <row r="58" spans="1:15" ht="13.5" customHeight="1" thickBot="1">
      <c r="A58" s="29"/>
      <c r="B58" s="29"/>
      <c r="C58" s="33" t="s">
        <v>470</v>
      </c>
      <c r="D58" s="29"/>
      <c r="E58" s="34">
        <f>SUM(E57)</f>
        <v>0</v>
      </c>
      <c r="F58" s="46"/>
      <c r="G58" s="35"/>
      <c r="H58" s="46"/>
      <c r="I58" s="35"/>
      <c r="J58" s="35"/>
      <c r="K58" s="36"/>
      <c r="L58" s="947"/>
      <c r="M58" s="12"/>
      <c r="N58" s="12"/>
      <c r="O58" s="12"/>
    </row>
    <row r="59" spans="1:15" ht="12" customHeight="1" thickTop="1">
      <c r="A59" s="29" t="s">
        <v>564</v>
      </c>
      <c r="B59" s="29"/>
      <c r="C59" s="29"/>
      <c r="D59" s="29"/>
      <c r="E59" s="25"/>
      <c r="F59" s="30"/>
      <c r="G59" s="37"/>
      <c r="H59" s="37"/>
      <c r="I59" s="37"/>
      <c r="J59" s="37"/>
      <c r="K59" s="32"/>
      <c r="L59" s="948"/>
      <c r="M59" s="12"/>
      <c r="N59" s="12"/>
      <c r="O59" s="12"/>
    </row>
    <row r="60" spans="1:15" ht="15">
      <c r="A60" s="29" t="s">
        <v>494</v>
      </c>
      <c r="B60" s="29"/>
      <c r="C60" s="29"/>
      <c r="D60" s="29"/>
      <c r="E60" s="25"/>
      <c r="F60" s="30"/>
      <c r="G60" s="30"/>
      <c r="H60" s="30"/>
      <c r="I60" s="30"/>
      <c r="J60" s="30"/>
      <c r="K60" s="31"/>
      <c r="L60" s="947"/>
      <c r="M60" s="12">
        <f>'bilancio entrata'!H18</f>
        <v>162352.76000000004</v>
      </c>
      <c r="N60" s="12"/>
      <c r="O60" s="12"/>
    </row>
    <row r="61" spans="1:15" ht="12.75" customHeight="1">
      <c r="A61" s="29" t="s">
        <v>495</v>
      </c>
      <c r="B61" s="29"/>
      <c r="C61" s="29"/>
      <c r="D61" s="29"/>
      <c r="E61" s="25"/>
      <c r="F61" s="30"/>
      <c r="G61" s="30"/>
      <c r="H61" s="30"/>
      <c r="I61" s="30"/>
      <c r="J61" s="30"/>
      <c r="K61" s="31"/>
      <c r="L61" s="947"/>
      <c r="M61" s="12"/>
      <c r="N61" s="12"/>
      <c r="O61" s="12"/>
    </row>
    <row r="62" spans="1:15" ht="15">
      <c r="A62" s="28" t="s">
        <v>496</v>
      </c>
      <c r="B62" s="29"/>
      <c r="C62" s="29"/>
      <c r="D62" s="29"/>
      <c r="E62" s="25"/>
      <c r="F62" s="30"/>
      <c r="G62" s="30"/>
      <c r="H62" s="30"/>
      <c r="I62" s="30"/>
      <c r="J62" s="30"/>
      <c r="K62" s="31"/>
      <c r="L62" s="947"/>
      <c r="M62" s="12">
        <f>'bilancio entrata'!H25</f>
        <v>16421.52</v>
      </c>
      <c r="N62" s="12"/>
      <c r="O62" s="12"/>
    </row>
    <row r="63" spans="1:15" ht="15">
      <c r="A63" s="28" t="s">
        <v>497</v>
      </c>
      <c r="B63" s="29"/>
      <c r="C63" s="29"/>
      <c r="D63" s="29"/>
      <c r="E63" s="25"/>
      <c r="F63" s="30"/>
      <c r="G63" s="30"/>
      <c r="H63" s="30"/>
      <c r="I63" s="30"/>
      <c r="J63" s="30"/>
      <c r="K63" s="31"/>
      <c r="L63" s="947"/>
      <c r="M63" s="12">
        <f>'bilancio entrata'!H68</f>
        <v>6633.72</v>
      </c>
      <c r="N63" s="12"/>
      <c r="O63" s="12"/>
    </row>
    <row r="64" spans="1:15" ht="15">
      <c r="A64" s="28" t="s">
        <v>498</v>
      </c>
      <c r="B64" s="29"/>
      <c r="C64" s="29"/>
      <c r="D64" s="29"/>
      <c r="E64" s="25"/>
      <c r="F64" s="288"/>
      <c r="G64" s="30"/>
      <c r="H64" s="30"/>
      <c r="I64" s="30"/>
      <c r="J64" s="30"/>
      <c r="K64" s="31"/>
      <c r="L64" s="947"/>
      <c r="M64" s="12">
        <f>'bilancio entrata'!H27+'bilancio entrata'!H29</f>
        <v>186072.75999999998</v>
      </c>
      <c r="N64" s="12"/>
      <c r="O64" s="12"/>
    </row>
    <row r="65" spans="1:15" ht="15">
      <c r="A65" s="38" t="s">
        <v>497</v>
      </c>
      <c r="B65" s="29"/>
      <c r="C65" s="29"/>
      <c r="D65" s="29"/>
      <c r="E65" s="25"/>
      <c r="F65" s="30"/>
      <c r="G65" s="30"/>
      <c r="H65" s="30"/>
      <c r="I65" s="30"/>
      <c r="J65" s="30"/>
      <c r="K65" s="31"/>
      <c r="L65" s="947"/>
      <c r="M65" s="12">
        <f>'bilancio entrata'!H70</f>
        <v>619188.5700000001</v>
      </c>
      <c r="N65" s="12"/>
      <c r="O65" s="12"/>
    </row>
    <row r="66" spans="1:15" ht="15">
      <c r="A66" s="29" t="s">
        <v>499</v>
      </c>
      <c r="B66" s="29"/>
      <c r="C66" s="29"/>
      <c r="D66" s="29"/>
      <c r="E66" s="25"/>
      <c r="F66" s="30"/>
      <c r="G66" s="30"/>
      <c r="H66" s="30"/>
      <c r="I66" s="30"/>
      <c r="J66" s="30"/>
      <c r="K66" s="31"/>
      <c r="L66" s="947"/>
      <c r="M66" s="12">
        <f>'bilancio entrata'!L31+'bilancio entrata'!L33</f>
        <v>15345.06</v>
      </c>
      <c r="N66" s="12"/>
      <c r="O66" s="12"/>
    </row>
    <row r="67" spans="1:15" ht="15">
      <c r="A67" s="38" t="s">
        <v>497</v>
      </c>
      <c r="B67" s="29"/>
      <c r="C67" s="29"/>
      <c r="D67" s="29"/>
      <c r="E67" s="25"/>
      <c r="F67" s="30"/>
      <c r="G67" s="30"/>
      <c r="H67" s="30"/>
      <c r="I67" s="30"/>
      <c r="J67" s="30"/>
      <c r="K67" s="31"/>
      <c r="L67" s="947"/>
      <c r="M67" s="12">
        <f>'bilancio entrata'!H72</f>
        <v>137341.77</v>
      </c>
      <c r="N67" s="12"/>
      <c r="O67" s="12"/>
    </row>
    <row r="68" spans="1:15" ht="12" customHeight="1">
      <c r="A68" s="28" t="s">
        <v>500</v>
      </c>
      <c r="B68" s="29"/>
      <c r="C68" s="29"/>
      <c r="D68" s="29"/>
      <c r="E68" s="25"/>
      <c r="F68" s="30"/>
      <c r="G68" s="30"/>
      <c r="H68" s="30"/>
      <c r="I68" s="30"/>
      <c r="J68" s="30"/>
      <c r="K68" s="31"/>
      <c r="L68" s="947"/>
      <c r="M68" s="12"/>
      <c r="N68" s="12"/>
      <c r="O68" s="12"/>
    </row>
    <row r="69" spans="1:15" ht="15">
      <c r="A69" s="29" t="s">
        <v>501</v>
      </c>
      <c r="B69" s="29"/>
      <c r="C69" s="29"/>
      <c r="D69" s="29"/>
      <c r="E69" s="25"/>
      <c r="F69" s="30"/>
      <c r="G69" s="30"/>
      <c r="H69" s="30"/>
      <c r="I69" s="30"/>
      <c r="J69" s="30"/>
      <c r="K69" s="31"/>
      <c r="L69" s="947"/>
      <c r="M69" s="12">
        <f>'bilancio entrata'!H42</f>
        <v>64767.53000000001</v>
      </c>
      <c r="N69" s="12"/>
      <c r="O69" s="12"/>
    </row>
    <row r="70" spans="1:15" ht="15">
      <c r="A70" s="29" t="s">
        <v>502</v>
      </c>
      <c r="B70" s="29"/>
      <c r="C70" s="29"/>
      <c r="D70" s="29"/>
      <c r="E70" s="25"/>
      <c r="F70" s="30"/>
      <c r="G70" s="30"/>
      <c r="H70" s="30"/>
      <c r="I70" s="30"/>
      <c r="J70" s="30"/>
      <c r="K70" s="31"/>
      <c r="L70" s="947"/>
      <c r="M70" s="12">
        <f>'bilancio entrata'!H44</f>
        <v>138846.37</v>
      </c>
      <c r="N70" s="12"/>
      <c r="O70" s="12"/>
    </row>
    <row r="71" spans="1:15" ht="15">
      <c r="A71" s="29" t="s">
        <v>503</v>
      </c>
      <c r="B71" s="29"/>
      <c r="C71" s="29"/>
      <c r="D71" s="29"/>
      <c r="E71" s="25"/>
      <c r="F71" s="30"/>
      <c r="G71" s="30"/>
      <c r="H71" s="30"/>
      <c r="I71" s="30"/>
      <c r="J71" s="30"/>
      <c r="K71" s="31"/>
      <c r="L71" s="947"/>
      <c r="M71" s="12">
        <f>'bilancio entrata'!H46+'bilancio entrata'!H48+'bilancio entrata'!H50</f>
        <v>31218.229999999996</v>
      </c>
      <c r="N71" s="12"/>
      <c r="O71" s="12"/>
    </row>
    <row r="72" spans="1:15" ht="15">
      <c r="A72" s="29" t="s">
        <v>504</v>
      </c>
      <c r="B72" s="29"/>
      <c r="C72" s="29"/>
      <c r="D72" s="29"/>
      <c r="E72" s="25"/>
      <c r="F72" s="30"/>
      <c r="G72" s="30"/>
      <c r="H72" s="30"/>
      <c r="I72" s="30"/>
      <c r="J72" s="30"/>
      <c r="K72" s="31"/>
      <c r="L72" s="947"/>
      <c r="M72" s="12">
        <f>'bilancio entrata'!H74+'bilancio entrata'!H76</f>
        <v>3050.75</v>
      </c>
      <c r="N72" s="12"/>
      <c r="O72" s="12"/>
    </row>
    <row r="73" spans="1:15" ht="15">
      <c r="A73" s="28" t="s">
        <v>505</v>
      </c>
      <c r="B73" s="29"/>
      <c r="C73" s="29"/>
      <c r="D73" s="29"/>
      <c r="E73" s="25"/>
      <c r="F73" s="30"/>
      <c r="G73" s="30"/>
      <c r="H73" s="30"/>
      <c r="I73" s="30"/>
      <c r="J73" s="30"/>
      <c r="K73" s="31"/>
      <c r="L73" s="947"/>
      <c r="M73" s="12">
        <f>'bilancio entrata'!H66</f>
        <v>309081.1</v>
      </c>
      <c r="N73" s="12"/>
      <c r="O73" s="12"/>
    </row>
    <row r="74" spans="1:15" ht="15">
      <c r="A74" s="28" t="s">
        <v>506</v>
      </c>
      <c r="B74" s="29"/>
      <c r="C74" s="29"/>
      <c r="D74" s="29"/>
      <c r="E74" s="47"/>
      <c r="F74" s="30"/>
      <c r="G74" s="30"/>
      <c r="H74" s="30"/>
      <c r="I74" s="30"/>
      <c r="J74" s="30"/>
      <c r="K74" s="31"/>
      <c r="L74" s="947"/>
      <c r="M74" s="12">
        <f>'bilancio entrata'!H104</f>
        <v>19986.67</v>
      </c>
      <c r="N74" s="12"/>
      <c r="O74" s="12"/>
    </row>
    <row r="75" spans="1:15" ht="15" customHeight="1">
      <c r="A75" s="28" t="s">
        <v>507</v>
      </c>
      <c r="B75" s="29"/>
      <c r="C75" s="29"/>
      <c r="D75" s="29"/>
      <c r="E75" s="48"/>
      <c r="F75" s="49"/>
      <c r="G75" s="30"/>
      <c r="H75" s="30"/>
      <c r="I75" s="30"/>
      <c r="J75" s="30"/>
      <c r="K75" s="31"/>
      <c r="L75" s="947"/>
      <c r="M75" s="12">
        <f>'altri dati finaz.e non'!F45</f>
        <v>0</v>
      </c>
      <c r="N75" s="12"/>
      <c r="O75" s="12"/>
    </row>
    <row r="76" spans="1:15" ht="15">
      <c r="A76" s="29" t="s">
        <v>508</v>
      </c>
      <c r="B76" s="29"/>
      <c r="C76" s="29"/>
      <c r="D76" s="29"/>
      <c r="E76" s="25"/>
      <c r="F76" s="30"/>
      <c r="G76" s="30"/>
      <c r="H76" s="30"/>
      <c r="I76" s="30"/>
      <c r="J76" s="30"/>
      <c r="K76" s="31"/>
      <c r="L76" s="947"/>
      <c r="M76" s="12"/>
      <c r="N76" s="12"/>
      <c r="O76" s="12"/>
    </row>
    <row r="77" spans="1:15" ht="15">
      <c r="A77" s="29" t="s">
        <v>509</v>
      </c>
      <c r="B77" s="29"/>
      <c r="C77" s="29"/>
      <c r="D77" s="29"/>
      <c r="E77" s="25"/>
      <c r="F77" s="30"/>
      <c r="G77" s="49"/>
      <c r="H77" s="49"/>
      <c r="I77" s="30"/>
      <c r="J77" s="49"/>
      <c r="K77" s="50"/>
      <c r="L77" s="947"/>
      <c r="M77" s="12">
        <f>'bilancio entrata'!H97</f>
        <v>2466.75</v>
      </c>
      <c r="N77" s="12"/>
      <c r="O77" s="12"/>
    </row>
    <row r="78" spans="1:15" ht="13.5" customHeight="1" hidden="1">
      <c r="A78" s="29" t="s">
        <v>510</v>
      </c>
      <c r="B78" s="29"/>
      <c r="C78" s="29"/>
      <c r="D78" s="29"/>
      <c r="E78" s="25"/>
      <c r="F78" s="30"/>
      <c r="G78" s="30"/>
      <c r="H78" s="30"/>
      <c r="I78" s="30"/>
      <c r="J78" s="30"/>
      <c r="K78" s="31"/>
      <c r="L78" s="947"/>
      <c r="M78" s="12"/>
      <c r="N78" s="12"/>
      <c r="O78" s="12"/>
    </row>
    <row r="79" spans="1:15" ht="15.75" thickBot="1">
      <c r="A79" s="29"/>
      <c r="B79" s="29"/>
      <c r="C79" s="33" t="s">
        <v>470</v>
      </c>
      <c r="D79" s="29"/>
      <c r="E79" s="34">
        <f>SUM(E60,E62,E63,E64,E65,E66,E67,E69,E70,E71,E72,E73,E74,E75,E77,E78)</f>
        <v>0</v>
      </c>
      <c r="F79" s="35"/>
      <c r="G79" s="35"/>
      <c r="H79" s="35"/>
      <c r="I79" s="35"/>
      <c r="J79" s="35"/>
      <c r="K79" s="51"/>
      <c r="L79" s="947"/>
      <c r="M79" s="12">
        <f aca="true" t="shared" si="2" ref="M79:M84">SUM(F79,G79,-H79,I79,-J79)</f>
        <v>0</v>
      </c>
      <c r="N79" s="12"/>
      <c r="O79" s="12"/>
    </row>
    <row r="80" spans="1:15" ht="13.5" customHeight="1" thickTop="1">
      <c r="A80" s="28" t="s">
        <v>565</v>
      </c>
      <c r="B80" s="29"/>
      <c r="C80" s="29"/>
      <c r="D80" s="29"/>
      <c r="E80" s="25"/>
      <c r="F80" s="30"/>
      <c r="G80" s="30"/>
      <c r="H80" s="30"/>
      <c r="I80" s="30"/>
      <c r="J80" s="30"/>
      <c r="K80" s="31"/>
      <c r="L80" s="947"/>
      <c r="M80" s="12">
        <f t="shared" si="2"/>
        <v>0</v>
      </c>
      <c r="N80" s="12"/>
      <c r="O80" s="12"/>
    </row>
    <row r="81" spans="1:15" ht="13.5" customHeight="1">
      <c r="A81" s="28" t="s">
        <v>566</v>
      </c>
      <c r="B81" s="29"/>
      <c r="C81" s="29"/>
      <c r="D81" s="29"/>
      <c r="E81" s="25"/>
      <c r="F81" s="30"/>
      <c r="G81" s="30"/>
      <c r="H81" s="30"/>
      <c r="I81" s="30"/>
      <c r="J81" s="30"/>
      <c r="K81" s="31"/>
      <c r="L81" s="947"/>
      <c r="M81" s="12">
        <f t="shared" si="2"/>
        <v>0</v>
      </c>
      <c r="N81" s="12"/>
      <c r="O81" s="12"/>
    </row>
    <row r="82" spans="1:15" ht="13.5" customHeight="1">
      <c r="A82" s="29" t="s">
        <v>511</v>
      </c>
      <c r="B82" s="29"/>
      <c r="C82" s="29"/>
      <c r="D82" s="29"/>
      <c r="E82" s="25"/>
      <c r="F82" s="30"/>
      <c r="G82" s="30"/>
      <c r="H82" s="30"/>
      <c r="I82" s="30"/>
      <c r="J82" s="30"/>
      <c r="K82" s="31"/>
      <c r="L82" s="947"/>
      <c r="M82" s="12">
        <f t="shared" si="2"/>
        <v>0</v>
      </c>
      <c r="N82" s="12"/>
      <c r="O82" s="12"/>
    </row>
    <row r="83" spans="1:15" ht="13.5" customHeight="1" thickBot="1">
      <c r="A83" s="29"/>
      <c r="B83" s="29"/>
      <c r="C83" s="33" t="s">
        <v>470</v>
      </c>
      <c r="D83" s="29"/>
      <c r="E83" s="34">
        <f>SUM(E82)</f>
        <v>0</v>
      </c>
      <c r="F83" s="35"/>
      <c r="G83" s="35"/>
      <c r="H83" s="35"/>
      <c r="I83" s="35"/>
      <c r="J83" s="35"/>
      <c r="K83" s="36"/>
      <c r="L83" s="947"/>
      <c r="M83" s="12">
        <f t="shared" si="2"/>
        <v>0</v>
      </c>
      <c r="N83" s="12"/>
      <c r="O83" s="12"/>
    </row>
    <row r="84" spans="1:15" ht="13.5" customHeight="1" thickTop="1">
      <c r="A84" s="28" t="s">
        <v>567</v>
      </c>
      <c r="B84" s="29"/>
      <c r="C84" s="29"/>
      <c r="D84" s="29"/>
      <c r="E84" s="25"/>
      <c r="F84" s="30"/>
      <c r="G84" s="30"/>
      <c r="H84" s="30"/>
      <c r="I84" s="30"/>
      <c r="J84" s="30"/>
      <c r="K84" s="31"/>
      <c r="L84" s="947"/>
      <c r="M84" s="12">
        <f t="shared" si="2"/>
        <v>0</v>
      </c>
      <c r="N84" s="12"/>
      <c r="O84" s="12"/>
    </row>
    <row r="85" spans="1:15" ht="15">
      <c r="A85" s="29" t="s">
        <v>512</v>
      </c>
      <c r="B85" s="29"/>
      <c r="C85" s="29"/>
      <c r="D85" s="33"/>
      <c r="E85" s="25"/>
      <c r="F85" s="30"/>
      <c r="G85" s="30"/>
      <c r="H85" s="30"/>
      <c r="I85" s="30"/>
      <c r="J85" s="30"/>
      <c r="K85" s="31"/>
      <c r="L85" s="947"/>
      <c r="M85" s="12">
        <f>'altri dati finaz.e non'!F39</f>
        <v>0</v>
      </c>
      <c r="N85" s="12"/>
      <c r="O85" s="12"/>
    </row>
    <row r="86" spans="1:15" ht="13.5" customHeight="1">
      <c r="A86" s="29" t="s">
        <v>513</v>
      </c>
      <c r="B86" s="29"/>
      <c r="C86" s="29"/>
      <c r="D86" s="33"/>
      <c r="E86" s="25"/>
      <c r="F86" s="30"/>
      <c r="G86" s="30"/>
      <c r="H86" s="30"/>
      <c r="I86" s="30"/>
      <c r="J86" s="30"/>
      <c r="K86" s="31"/>
      <c r="L86" s="947"/>
      <c r="M86" s="12">
        <f aca="true" t="shared" si="3" ref="M86:M91">SUM(F86,G86,-H86,I86,-J86)</f>
        <v>0</v>
      </c>
      <c r="N86" s="12"/>
      <c r="O86" s="12"/>
    </row>
    <row r="87" spans="1:15" ht="15.75" thickBot="1">
      <c r="A87" s="29"/>
      <c r="B87" s="29"/>
      <c r="C87" s="33" t="s">
        <v>470</v>
      </c>
      <c r="D87" s="33"/>
      <c r="E87" s="34">
        <f>SUM(E85,E86)</f>
        <v>0</v>
      </c>
      <c r="F87" s="35"/>
      <c r="G87" s="35"/>
      <c r="H87" s="35"/>
      <c r="I87" s="35"/>
      <c r="J87" s="35"/>
      <c r="K87" s="52"/>
      <c r="L87" s="947"/>
      <c r="M87" s="12">
        <f t="shared" si="3"/>
        <v>0</v>
      </c>
      <c r="N87" s="12"/>
      <c r="O87" s="12"/>
    </row>
    <row r="88" spans="1:15" ht="15.75" customHeight="1" thickBot="1" thickTop="1">
      <c r="A88" s="53" t="s">
        <v>514</v>
      </c>
      <c r="B88" s="54"/>
      <c r="C88" s="54"/>
      <c r="D88" s="33"/>
      <c r="E88" s="55">
        <f>SUM(E58,E79,E83,E87)</f>
        <v>0</v>
      </c>
      <c r="F88" s="40"/>
      <c r="G88" s="40"/>
      <c r="H88" s="40"/>
      <c r="I88" s="40"/>
      <c r="J88" s="40"/>
      <c r="K88" s="56"/>
      <c r="L88" s="949"/>
      <c r="M88" s="12">
        <f t="shared" si="3"/>
        <v>0</v>
      </c>
      <c r="N88" s="12"/>
      <c r="O88" s="12"/>
    </row>
    <row r="89" spans="1:15" ht="15" customHeight="1" thickTop="1">
      <c r="A89" s="57"/>
      <c r="B89" s="58"/>
      <c r="C89" s="58"/>
      <c r="D89" s="59"/>
      <c r="E89" s="42"/>
      <c r="F89" s="60"/>
      <c r="G89" s="60"/>
      <c r="H89" s="60"/>
      <c r="I89" s="60"/>
      <c r="J89" s="60"/>
      <c r="K89" s="60"/>
      <c r="L89" s="947"/>
      <c r="M89" s="12">
        <f t="shared" si="3"/>
        <v>0</v>
      </c>
      <c r="N89" s="12"/>
      <c r="O89" s="12"/>
    </row>
    <row r="90" spans="1:15" ht="3" customHeight="1" thickBot="1">
      <c r="A90" s="29"/>
      <c r="B90" s="29"/>
      <c r="C90" s="29"/>
      <c r="D90" s="33"/>
      <c r="E90" s="25"/>
      <c r="F90" s="30"/>
      <c r="G90" s="30"/>
      <c r="H90" s="30"/>
      <c r="I90" s="30"/>
      <c r="J90" s="30"/>
      <c r="K90" s="31"/>
      <c r="L90" s="947"/>
      <c r="M90" s="12">
        <f t="shared" si="3"/>
        <v>0</v>
      </c>
      <c r="N90" s="12"/>
      <c r="O90" s="12"/>
    </row>
    <row r="91" spans="1:15" ht="13.5" customHeight="1">
      <c r="A91" s="22" t="s">
        <v>568</v>
      </c>
      <c r="B91" s="23"/>
      <c r="C91" s="24"/>
      <c r="D91" s="23"/>
      <c r="E91" s="43"/>
      <c r="F91" s="61"/>
      <c r="G91" s="61"/>
      <c r="H91" s="61"/>
      <c r="I91" s="61"/>
      <c r="J91" s="61"/>
      <c r="K91" s="62"/>
      <c r="L91" s="947"/>
      <c r="M91" s="12">
        <f t="shared" si="3"/>
        <v>0</v>
      </c>
      <c r="N91" s="12"/>
      <c r="O91" s="12"/>
    </row>
    <row r="92" spans="1:15" ht="15">
      <c r="A92" s="29" t="s">
        <v>515</v>
      </c>
      <c r="B92" s="29"/>
      <c r="C92" s="29"/>
      <c r="D92" s="33"/>
      <c r="E92" s="25"/>
      <c r="F92" s="30"/>
      <c r="G92" s="30"/>
      <c r="H92" s="30"/>
      <c r="I92" s="30"/>
      <c r="J92" s="30"/>
      <c r="K92" s="31"/>
      <c r="L92" s="947"/>
      <c r="M92" s="12">
        <f>'altri dati finaz.e non'!F51</f>
        <v>0</v>
      </c>
      <c r="N92" s="12"/>
      <c r="O92" s="12"/>
    </row>
    <row r="93" spans="1:15" ht="15.75" thickBot="1">
      <c r="A93" s="29" t="s">
        <v>516</v>
      </c>
      <c r="B93" s="29"/>
      <c r="C93" s="29"/>
      <c r="D93" s="33"/>
      <c r="E93" s="25"/>
      <c r="F93" s="30"/>
      <c r="G93" s="30"/>
      <c r="H93" s="30"/>
      <c r="I93" s="30"/>
      <c r="J93" s="30"/>
      <c r="K93" s="31"/>
      <c r="L93" s="947"/>
      <c r="M93" s="12">
        <f>'altri dati finaz.e non'!F52</f>
        <v>0</v>
      </c>
      <c r="N93" s="12"/>
      <c r="O93" s="12"/>
    </row>
    <row r="94" spans="1:15" ht="16.5" thickBot="1" thickTop="1">
      <c r="A94" s="53" t="s">
        <v>517</v>
      </c>
      <c r="B94" s="63"/>
      <c r="C94" s="63"/>
      <c r="D94" s="63"/>
      <c r="E94" s="64">
        <f>SUM(E92,E93)</f>
        <v>0</v>
      </c>
      <c r="F94" s="65"/>
      <c r="G94" s="65"/>
      <c r="H94" s="65"/>
      <c r="I94" s="65"/>
      <c r="J94" s="65"/>
      <c r="K94" s="56"/>
      <c r="L94" s="949"/>
      <c r="M94" s="12">
        <f aca="true" t="shared" si="4" ref="M94:M99">SUM(F94,G94,-H94,I94,-J94)</f>
        <v>0</v>
      </c>
      <c r="N94" s="12"/>
      <c r="O94" s="12"/>
    </row>
    <row r="95" spans="1:15" ht="12" customHeight="1" thickBot="1" thickTop="1">
      <c r="A95" s="53"/>
      <c r="B95" s="63"/>
      <c r="C95" s="63"/>
      <c r="D95" s="63"/>
      <c r="E95" s="25"/>
      <c r="F95" s="30"/>
      <c r="G95" s="30"/>
      <c r="H95" s="30"/>
      <c r="I95" s="30"/>
      <c r="J95" s="30"/>
      <c r="K95" s="31"/>
      <c r="L95" s="947"/>
      <c r="M95" s="12">
        <f t="shared" si="4"/>
        <v>0</v>
      </c>
      <c r="N95" s="12"/>
      <c r="O95" s="12"/>
    </row>
    <row r="96" spans="1:15" ht="16.5" thickBot="1" thickTop="1">
      <c r="A96" s="66" t="s">
        <v>518</v>
      </c>
      <c r="B96" s="67"/>
      <c r="C96" s="67"/>
      <c r="D96" s="67"/>
      <c r="E96" s="68">
        <f>SUM(E54,E88,E94)</f>
        <v>0</v>
      </c>
      <c r="F96" s="69"/>
      <c r="G96" s="69"/>
      <c r="H96" s="69"/>
      <c r="I96" s="69"/>
      <c r="J96" s="69"/>
      <c r="K96" s="70"/>
      <c r="L96" s="949"/>
      <c r="M96" s="12">
        <f t="shared" si="4"/>
        <v>0</v>
      </c>
      <c r="N96" s="12"/>
      <c r="O96" s="12"/>
    </row>
    <row r="97" spans="1:15" ht="9.75" customHeight="1">
      <c r="A97" s="53"/>
      <c r="B97" s="33"/>
      <c r="C97" s="33"/>
      <c r="D97" s="33"/>
      <c r="E97" s="25"/>
      <c r="F97" s="30"/>
      <c r="G97" s="30"/>
      <c r="H97" s="30"/>
      <c r="I97" s="30"/>
      <c r="J97" s="30"/>
      <c r="K97" s="31"/>
      <c r="L97" s="947"/>
      <c r="M97" s="12">
        <f t="shared" si="4"/>
        <v>0</v>
      </c>
      <c r="N97" s="12"/>
      <c r="O97" s="12"/>
    </row>
    <row r="98" spans="1:15" ht="13.5" customHeight="1">
      <c r="A98" s="71" t="s">
        <v>519</v>
      </c>
      <c r="B98" s="72"/>
      <c r="C98" s="72"/>
      <c r="D98" s="33"/>
      <c r="E98" s="25"/>
      <c r="F98" s="30"/>
      <c r="G98" s="30"/>
      <c r="H98" s="30"/>
      <c r="I98" s="30"/>
      <c r="J98" s="30"/>
      <c r="K98" s="31"/>
      <c r="L98" s="947"/>
      <c r="M98" s="12">
        <f t="shared" si="4"/>
        <v>0</v>
      </c>
      <c r="N98" s="12"/>
      <c r="O98" s="12"/>
    </row>
    <row r="99" spans="1:15" ht="9.75" customHeight="1">
      <c r="A99" s="71"/>
      <c r="B99" s="72"/>
      <c r="C99" s="72"/>
      <c r="D99" s="33"/>
      <c r="E99" s="25"/>
      <c r="F99" s="30"/>
      <c r="G99" s="30"/>
      <c r="H99" s="30"/>
      <c r="I99" s="30"/>
      <c r="J99" s="30"/>
      <c r="K99" s="31"/>
      <c r="L99" s="947"/>
      <c r="M99" s="12">
        <f t="shared" si="4"/>
        <v>0</v>
      </c>
      <c r="N99" s="12"/>
      <c r="O99" s="12"/>
    </row>
    <row r="100" spans="1:15" ht="15">
      <c r="A100" s="33" t="s">
        <v>569</v>
      </c>
      <c r="B100" s="33"/>
      <c r="C100" s="33"/>
      <c r="D100" s="33"/>
      <c r="E100" s="73"/>
      <c r="F100" s="74"/>
      <c r="G100" s="74"/>
      <c r="H100" s="74"/>
      <c r="I100" s="74"/>
      <c r="J100" s="74"/>
      <c r="K100" s="75"/>
      <c r="L100" s="947"/>
      <c r="M100" s="12">
        <f>'bilancio uscita'!H23</f>
        <v>871831.3600000001</v>
      </c>
      <c r="N100" s="12"/>
      <c r="O100" s="12"/>
    </row>
    <row r="101" spans="1:15" ht="9.75" customHeight="1">
      <c r="A101" s="33"/>
      <c r="B101" s="33"/>
      <c r="C101" s="33"/>
      <c r="D101" s="33"/>
      <c r="E101" s="25"/>
      <c r="F101" s="30"/>
      <c r="G101" s="30"/>
      <c r="H101" s="30"/>
      <c r="I101" s="30"/>
      <c r="J101" s="30"/>
      <c r="K101" s="31"/>
      <c r="L101" s="947"/>
      <c r="M101" s="12">
        <f aca="true" t="shared" si="5" ref="M101:M113">SUM(F101,G101,-H101,I101,-J101)</f>
        <v>0</v>
      </c>
      <c r="N101" s="12"/>
      <c r="O101" s="12"/>
    </row>
    <row r="102" spans="1:15" ht="13.5" customHeight="1">
      <c r="A102" s="53" t="s">
        <v>570</v>
      </c>
      <c r="B102" s="33"/>
      <c r="C102" s="33"/>
      <c r="D102" s="33"/>
      <c r="E102" s="73"/>
      <c r="F102" s="74"/>
      <c r="G102" s="74"/>
      <c r="H102" s="74"/>
      <c r="I102" s="74"/>
      <c r="J102" s="74"/>
      <c r="K102" s="75"/>
      <c r="L102" s="947"/>
      <c r="M102" s="12">
        <f t="shared" si="5"/>
        <v>0</v>
      </c>
      <c r="N102" s="12"/>
      <c r="O102" s="12"/>
    </row>
    <row r="103" spans="1:15" ht="9.75" customHeight="1">
      <c r="A103" s="53"/>
      <c r="B103" s="33"/>
      <c r="C103" s="33"/>
      <c r="D103" s="33"/>
      <c r="E103" s="25"/>
      <c r="F103" s="30"/>
      <c r="G103" s="30"/>
      <c r="H103" s="30"/>
      <c r="I103" s="30"/>
      <c r="J103" s="30"/>
      <c r="K103" s="31"/>
      <c r="L103" s="947"/>
      <c r="M103" s="12">
        <f t="shared" si="5"/>
        <v>0</v>
      </c>
      <c r="N103" s="12"/>
      <c r="O103" s="12"/>
    </row>
    <row r="104" spans="1:15" ht="13.5" customHeight="1">
      <c r="A104" s="53" t="s">
        <v>574</v>
      </c>
      <c r="B104" s="33"/>
      <c r="C104" s="33"/>
      <c r="D104" s="33"/>
      <c r="E104" s="73"/>
      <c r="F104" s="74"/>
      <c r="G104" s="74"/>
      <c r="H104" s="74"/>
      <c r="I104" s="74"/>
      <c r="J104" s="74"/>
      <c r="K104" s="75"/>
      <c r="L104" s="947"/>
      <c r="M104" s="12">
        <f t="shared" si="5"/>
        <v>0</v>
      </c>
      <c r="N104" s="12"/>
      <c r="O104" s="12"/>
    </row>
    <row r="105" spans="1:15" ht="9.75" customHeight="1" thickBot="1">
      <c r="A105" s="53"/>
      <c r="B105" s="33"/>
      <c r="C105" s="33"/>
      <c r="D105" s="33"/>
      <c r="E105" s="25"/>
      <c r="F105" s="30"/>
      <c r="G105" s="30"/>
      <c r="H105" s="30"/>
      <c r="I105" s="30"/>
      <c r="J105" s="30"/>
      <c r="K105" s="31"/>
      <c r="L105" s="947"/>
      <c r="M105" s="12">
        <f t="shared" si="5"/>
        <v>0</v>
      </c>
      <c r="N105" s="12"/>
      <c r="O105" s="12"/>
    </row>
    <row r="106" spans="1:15" ht="16.5" thickBot="1" thickTop="1">
      <c r="A106" s="66" t="s">
        <v>520</v>
      </c>
      <c r="B106" s="67"/>
      <c r="C106" s="67"/>
      <c r="D106" s="67"/>
      <c r="E106" s="64">
        <f>SUM(E100,E102,E104)</f>
        <v>0</v>
      </c>
      <c r="F106" s="65"/>
      <c r="G106" s="65"/>
      <c r="H106" s="65"/>
      <c r="I106" s="65"/>
      <c r="J106" s="65"/>
      <c r="K106" s="56"/>
      <c r="L106" s="949"/>
      <c r="M106" s="12">
        <f t="shared" si="5"/>
        <v>0</v>
      </c>
      <c r="N106" s="12"/>
      <c r="O106" s="12"/>
    </row>
    <row r="107" spans="1:15" ht="15" customHeight="1">
      <c r="A107" s="57"/>
      <c r="B107" s="59"/>
      <c r="C107" s="59"/>
      <c r="D107" s="59"/>
      <c r="E107" s="76"/>
      <c r="F107" s="77"/>
      <c r="G107" s="77"/>
      <c r="H107" s="77"/>
      <c r="I107" s="77"/>
      <c r="J107" s="77"/>
      <c r="K107" s="77"/>
      <c r="L107" s="950"/>
      <c r="M107" s="12">
        <f t="shared" si="5"/>
        <v>0</v>
      </c>
      <c r="N107" s="12"/>
      <c r="O107" s="12"/>
    </row>
    <row r="108" spans="1:15" ht="13.5" customHeight="1">
      <c r="A108" s="53"/>
      <c r="B108" s="33"/>
      <c r="C108" s="33"/>
      <c r="D108" s="33"/>
      <c r="E108" s="42"/>
      <c r="F108" s="60"/>
      <c r="G108" s="60"/>
      <c r="H108" s="60"/>
      <c r="I108" s="60"/>
      <c r="J108" s="60"/>
      <c r="K108" s="60"/>
      <c r="L108" s="947"/>
      <c r="M108" s="12">
        <f t="shared" si="5"/>
        <v>0</v>
      </c>
      <c r="N108" s="12"/>
      <c r="O108" s="12"/>
    </row>
    <row r="109" spans="1:15" ht="18">
      <c r="A109" s="2" t="s">
        <v>315</v>
      </c>
      <c r="B109" s="71"/>
      <c r="C109" s="71"/>
      <c r="D109" s="71"/>
      <c r="E109" s="3"/>
      <c r="F109" s="3"/>
      <c r="G109" s="3"/>
      <c r="H109" s="3"/>
      <c r="I109" s="415"/>
      <c r="J109" s="415" t="str">
        <f>anagrafica!E12</f>
        <v>2014</v>
      </c>
      <c r="K109" s="3"/>
      <c r="L109" s="941"/>
      <c r="M109" s="12">
        <f t="shared" si="5"/>
        <v>-2014</v>
      </c>
      <c r="N109" s="12"/>
      <c r="O109" s="12"/>
    </row>
    <row r="110" spans="1:15" ht="12.75" customHeight="1" thickBot="1">
      <c r="A110" s="29"/>
      <c r="B110" s="29"/>
      <c r="C110" s="29"/>
      <c r="D110" s="33"/>
      <c r="E110" s="12"/>
      <c r="F110" s="78"/>
      <c r="G110" s="78"/>
      <c r="H110" s="78"/>
      <c r="I110" s="78"/>
      <c r="J110" s="78"/>
      <c r="K110" s="78"/>
      <c r="L110" s="951"/>
      <c r="M110" s="12">
        <f t="shared" si="5"/>
        <v>0</v>
      </c>
      <c r="N110" s="12"/>
      <c r="O110" s="12"/>
    </row>
    <row r="111" spans="1:15" ht="11.25" customHeight="1" thickTop="1">
      <c r="A111" s="29"/>
      <c r="B111" s="29"/>
      <c r="C111" s="29"/>
      <c r="D111" s="33"/>
      <c r="E111" s="8"/>
      <c r="F111" s="79"/>
      <c r="G111" s="80"/>
      <c r="H111" s="79"/>
      <c r="I111" s="80"/>
      <c r="J111" s="79"/>
      <c r="K111" s="81"/>
      <c r="L111" s="949"/>
      <c r="M111" s="12">
        <f t="shared" si="5"/>
        <v>0</v>
      </c>
      <c r="N111" s="12"/>
      <c r="O111" s="12"/>
    </row>
    <row r="112" spans="1:15" ht="15">
      <c r="A112" s="29"/>
      <c r="B112" s="29"/>
      <c r="C112" s="29"/>
      <c r="D112" s="33"/>
      <c r="E112" s="82" t="s">
        <v>457</v>
      </c>
      <c r="F112" s="83" t="s">
        <v>458</v>
      </c>
      <c r="G112" s="84" t="s">
        <v>459</v>
      </c>
      <c r="H112" s="84"/>
      <c r="I112" s="84" t="s">
        <v>460</v>
      </c>
      <c r="J112" s="84"/>
      <c r="K112" s="85" t="s">
        <v>458</v>
      </c>
      <c r="L112" s="952"/>
      <c r="M112" s="12">
        <f t="shared" si="5"/>
        <v>0</v>
      </c>
      <c r="N112" s="12"/>
      <c r="O112" s="12"/>
    </row>
    <row r="113" spans="1:15" ht="15">
      <c r="A113" s="29"/>
      <c r="B113" s="29"/>
      <c r="C113" s="29"/>
      <c r="D113" s="33"/>
      <c r="E113" s="82" t="s">
        <v>461</v>
      </c>
      <c r="F113" s="83" t="s">
        <v>462</v>
      </c>
      <c r="G113" s="86" t="s">
        <v>463</v>
      </c>
      <c r="H113" s="86"/>
      <c r="I113" s="86" t="s">
        <v>521</v>
      </c>
      <c r="J113" s="86"/>
      <c r="K113" s="85" t="s">
        <v>465</v>
      </c>
      <c r="L113" s="952"/>
      <c r="M113" s="12">
        <f t="shared" si="5"/>
        <v>0</v>
      </c>
      <c r="N113" s="12"/>
      <c r="O113" s="12"/>
    </row>
    <row r="114" spans="1:15" ht="15.75" thickBot="1">
      <c r="A114" s="29"/>
      <c r="B114" s="29"/>
      <c r="C114" s="29"/>
      <c r="D114" s="33"/>
      <c r="E114" s="87"/>
      <c r="F114" s="88"/>
      <c r="G114" s="88" t="s">
        <v>466</v>
      </c>
      <c r="H114" s="88" t="s">
        <v>467</v>
      </c>
      <c r="I114" s="88" t="s">
        <v>466</v>
      </c>
      <c r="J114" s="88" t="s">
        <v>467</v>
      </c>
      <c r="K114" s="89"/>
      <c r="L114" s="952"/>
      <c r="M114" s="12">
        <v>0</v>
      </c>
      <c r="N114" s="12"/>
      <c r="O114" s="12"/>
    </row>
    <row r="115" spans="1:15" ht="14.25" customHeight="1" thickTop="1">
      <c r="A115" s="90"/>
      <c r="B115" s="90"/>
      <c r="C115" s="90"/>
      <c r="D115" s="91"/>
      <c r="E115" s="25"/>
      <c r="F115" s="30"/>
      <c r="G115" s="30"/>
      <c r="H115" s="30"/>
      <c r="I115" s="30"/>
      <c r="J115" s="30"/>
      <c r="K115" s="31"/>
      <c r="L115" s="947"/>
      <c r="M115" s="12">
        <f>SUM(F115,G115,-H115,I115,-J115)</f>
        <v>0</v>
      </c>
      <c r="N115" s="12"/>
      <c r="O115" s="12"/>
    </row>
    <row r="116" spans="1:15" ht="14.25" customHeight="1">
      <c r="A116" s="53" t="s">
        <v>575</v>
      </c>
      <c r="B116" s="33"/>
      <c r="C116" s="29"/>
      <c r="D116" s="33"/>
      <c r="E116" s="25"/>
      <c r="F116" s="30"/>
      <c r="G116" s="30"/>
      <c r="H116" s="30"/>
      <c r="I116" s="30"/>
      <c r="J116" s="30"/>
      <c r="K116" s="31"/>
      <c r="L116" s="947"/>
      <c r="M116" s="12">
        <f>SUM(F116,G116,-H116,I116,-J116)</f>
        <v>0</v>
      </c>
      <c r="N116" s="12"/>
      <c r="O116" s="12"/>
    </row>
    <row r="117" spans="1:15" ht="14.25" customHeight="1">
      <c r="A117" s="29" t="s">
        <v>522</v>
      </c>
      <c r="B117" s="29"/>
      <c r="C117" s="29"/>
      <c r="D117" s="33"/>
      <c r="E117" s="25">
        <f>SUM(E119,-E118)</f>
        <v>-3477575.38</v>
      </c>
      <c r="F117" s="30"/>
      <c r="G117" s="30"/>
      <c r="H117" s="30"/>
      <c r="I117" s="30"/>
      <c r="J117" s="92"/>
      <c r="K117" s="50"/>
      <c r="L117" s="947"/>
      <c r="M117" s="12">
        <f>SUM(F117,G117,-H117,I117,-J117)</f>
        <v>0</v>
      </c>
      <c r="N117" s="12"/>
      <c r="O117" s="12"/>
    </row>
    <row r="118" spans="1:15" ht="14.25" customHeight="1" thickBot="1">
      <c r="A118" s="29" t="s">
        <v>523</v>
      </c>
      <c r="B118" s="29"/>
      <c r="C118" s="29"/>
      <c r="D118" s="33"/>
      <c r="E118" s="25">
        <f>SUM(E15,E17)</f>
        <v>3477575.38</v>
      </c>
      <c r="F118" s="30"/>
      <c r="G118" s="30"/>
      <c r="H118" s="30"/>
      <c r="I118" s="93"/>
      <c r="J118" s="30"/>
      <c r="K118" s="422"/>
      <c r="L118" s="947"/>
      <c r="M118" s="12">
        <f>SUM(F118,G118,-H118,I118,-J118)</f>
        <v>0</v>
      </c>
      <c r="N118" s="12"/>
      <c r="O118" s="12"/>
    </row>
    <row r="119" spans="1:15" ht="14.25" customHeight="1" thickBot="1" thickTop="1">
      <c r="A119" s="94" t="s">
        <v>524</v>
      </c>
      <c r="B119" s="95"/>
      <c r="C119" s="95"/>
      <c r="D119" s="95"/>
      <c r="E119" s="96">
        <f>E122</f>
        <v>0</v>
      </c>
      <c r="F119" s="97"/>
      <c r="G119" s="97"/>
      <c r="H119" s="97"/>
      <c r="I119" s="97"/>
      <c r="J119" s="97"/>
      <c r="K119" s="98"/>
      <c r="L119" s="953"/>
      <c r="M119" s="12">
        <f>SUM(F119,G119,-H119,I119,-J119)</f>
        <v>0</v>
      </c>
      <c r="N119" s="12"/>
      <c r="O119" s="12"/>
    </row>
    <row r="120" spans="1:15" ht="14.25" customHeight="1" thickBot="1" thickTop="1">
      <c r="A120" s="99" t="s">
        <v>525</v>
      </c>
      <c r="B120" s="100"/>
      <c r="C120" s="100"/>
      <c r="D120" s="100"/>
      <c r="E120" s="101"/>
      <c r="F120" s="102"/>
      <c r="G120" s="102"/>
      <c r="H120" s="102"/>
      <c r="I120" s="102"/>
      <c r="J120" s="102"/>
      <c r="K120" s="423"/>
      <c r="L120" s="953"/>
      <c r="M120" s="12"/>
      <c r="N120" s="12"/>
      <c r="O120" s="12"/>
    </row>
    <row r="121" spans="1:15" ht="14.25" customHeight="1" thickTop="1">
      <c r="A121" s="99"/>
      <c r="B121" s="100"/>
      <c r="C121" s="100"/>
      <c r="D121" s="100"/>
      <c r="E121" s="103"/>
      <c r="F121" s="104"/>
      <c r="G121" s="104"/>
      <c r="H121" s="104"/>
      <c r="I121" s="104"/>
      <c r="J121" s="104"/>
      <c r="K121" s="105"/>
      <c r="L121" s="953"/>
      <c r="M121" s="12"/>
      <c r="N121" s="12"/>
      <c r="O121" s="12"/>
    </row>
    <row r="122" spans="1:15" ht="14.25" customHeight="1" thickBot="1">
      <c r="A122" s="29"/>
      <c r="B122" s="29"/>
      <c r="C122" s="29"/>
      <c r="D122" s="33"/>
      <c r="E122" s="42"/>
      <c r="F122" s="60"/>
      <c r="G122" s="60"/>
      <c r="H122" s="60"/>
      <c r="I122" s="60"/>
      <c r="J122" s="60"/>
      <c r="K122" s="106"/>
      <c r="L122" s="947"/>
      <c r="M122" s="12">
        <f aca="true" t="shared" si="6" ref="M122:M133">SUM(F122,G122,-H122,I122,-J122)</f>
        <v>0</v>
      </c>
      <c r="N122" s="12"/>
      <c r="O122" s="12"/>
    </row>
    <row r="123" spans="1:15" ht="14.25" customHeight="1">
      <c r="A123" s="22" t="s">
        <v>576</v>
      </c>
      <c r="B123" s="23"/>
      <c r="C123" s="24"/>
      <c r="D123" s="23"/>
      <c r="E123" s="107"/>
      <c r="F123" s="108"/>
      <c r="G123" s="108"/>
      <c r="H123" s="108"/>
      <c r="I123" s="108"/>
      <c r="J123" s="108"/>
      <c r="K123" s="109"/>
      <c r="L123" s="947"/>
      <c r="M123" s="12">
        <f t="shared" si="6"/>
        <v>0</v>
      </c>
      <c r="N123" s="12"/>
      <c r="O123" s="12"/>
    </row>
    <row r="124" spans="1:15" ht="15">
      <c r="A124" s="29" t="s">
        <v>526</v>
      </c>
      <c r="B124" s="29"/>
      <c r="C124" s="29"/>
      <c r="D124" s="33"/>
      <c r="E124" s="25"/>
      <c r="F124" s="30"/>
      <c r="G124" s="30"/>
      <c r="H124" s="30"/>
      <c r="I124" s="30"/>
      <c r="J124" s="30"/>
      <c r="K124" s="50"/>
      <c r="L124" s="947"/>
      <c r="M124" s="12">
        <f t="shared" si="6"/>
        <v>0</v>
      </c>
      <c r="N124" s="12"/>
      <c r="O124" s="12"/>
    </row>
    <row r="125" spans="1:15" ht="15.75" thickBot="1">
      <c r="A125" s="29" t="s">
        <v>527</v>
      </c>
      <c r="B125" s="29"/>
      <c r="C125" s="29"/>
      <c r="D125" s="33"/>
      <c r="E125" s="25"/>
      <c r="F125" s="30"/>
      <c r="G125" s="30"/>
      <c r="H125" s="30"/>
      <c r="I125" s="30"/>
      <c r="J125" s="30"/>
      <c r="K125" s="110"/>
      <c r="L125" s="947"/>
      <c r="M125" s="12">
        <f t="shared" si="6"/>
        <v>0</v>
      </c>
      <c r="N125" s="12"/>
      <c r="O125" s="12"/>
    </row>
    <row r="126" spans="1:15" ht="14.25" customHeight="1" thickBot="1" thickTop="1">
      <c r="A126" s="33" t="s">
        <v>528</v>
      </c>
      <c r="B126" s="33"/>
      <c r="C126" s="33"/>
      <c r="D126" s="33"/>
      <c r="E126" s="64">
        <f>SUM(E124,E125)</f>
        <v>0</v>
      </c>
      <c r="F126" s="65"/>
      <c r="G126" s="65"/>
      <c r="H126" s="65"/>
      <c r="I126" s="65"/>
      <c r="J126" s="65"/>
      <c r="K126" s="56"/>
      <c r="L126" s="949"/>
      <c r="M126" s="12">
        <f t="shared" si="6"/>
        <v>0</v>
      </c>
      <c r="N126" s="12"/>
      <c r="O126" s="12"/>
    </row>
    <row r="127" spans="1:15" ht="3" customHeight="1" thickBot="1" thickTop="1">
      <c r="A127" s="29"/>
      <c r="B127" s="29"/>
      <c r="C127" s="29"/>
      <c r="D127" s="33"/>
      <c r="E127" s="25"/>
      <c r="F127" s="30"/>
      <c r="G127" s="30"/>
      <c r="H127" s="30"/>
      <c r="I127" s="30"/>
      <c r="J127" s="30"/>
      <c r="K127" s="31"/>
      <c r="L127" s="947"/>
      <c r="M127" s="12">
        <f t="shared" si="6"/>
        <v>0</v>
      </c>
      <c r="N127" s="12"/>
      <c r="O127" s="12"/>
    </row>
    <row r="128" spans="1:15" ht="14.25" customHeight="1">
      <c r="A128" s="22" t="s">
        <v>577</v>
      </c>
      <c r="B128" s="24"/>
      <c r="C128" s="24"/>
      <c r="D128" s="23"/>
      <c r="E128" s="25"/>
      <c r="F128" s="30"/>
      <c r="G128" s="30"/>
      <c r="H128" s="30"/>
      <c r="I128" s="30"/>
      <c r="J128" s="30"/>
      <c r="K128" s="31"/>
      <c r="L128" s="947"/>
      <c r="M128" s="12">
        <f t="shared" si="6"/>
        <v>0</v>
      </c>
      <c r="N128" s="12"/>
      <c r="O128" s="12"/>
    </row>
    <row r="129" spans="1:15" ht="14.25" customHeight="1">
      <c r="A129" s="28" t="s">
        <v>578</v>
      </c>
      <c r="B129" s="29"/>
      <c r="C129" s="29"/>
      <c r="D129" s="33"/>
      <c r="E129" s="25"/>
      <c r="F129" s="30"/>
      <c r="G129" s="30"/>
      <c r="H129" s="30"/>
      <c r="I129" s="30"/>
      <c r="J129" s="30"/>
      <c r="K129" s="31"/>
      <c r="L129" s="947"/>
      <c r="M129" s="12">
        <f t="shared" si="6"/>
        <v>0</v>
      </c>
      <c r="N129" s="12"/>
      <c r="O129" s="12"/>
    </row>
    <row r="130" spans="1:15" ht="14.25" customHeight="1">
      <c r="A130" s="38" t="s">
        <v>539</v>
      </c>
      <c r="B130" s="29"/>
      <c r="C130" s="29"/>
      <c r="D130" s="33"/>
      <c r="E130" s="25"/>
      <c r="F130" s="49"/>
      <c r="G130" s="49"/>
      <c r="H130" s="49"/>
      <c r="I130" s="49"/>
      <c r="J130" s="49"/>
      <c r="K130" s="31"/>
      <c r="L130" s="947"/>
      <c r="M130" s="12">
        <f t="shared" si="6"/>
        <v>0</v>
      </c>
      <c r="N130" s="12"/>
      <c r="O130" s="12"/>
    </row>
    <row r="131" spans="1:15" ht="14.25" customHeight="1">
      <c r="A131" s="29" t="s">
        <v>540</v>
      </c>
      <c r="B131" s="29"/>
      <c r="C131" s="29"/>
      <c r="D131" s="33"/>
      <c r="E131" s="25"/>
      <c r="F131" s="49"/>
      <c r="G131" s="49"/>
      <c r="H131" s="49"/>
      <c r="I131" s="49"/>
      <c r="J131" s="49"/>
      <c r="K131" s="31"/>
      <c r="L131" s="947"/>
      <c r="M131" s="12">
        <f t="shared" si="6"/>
        <v>0</v>
      </c>
      <c r="N131" s="12"/>
      <c r="O131" s="12"/>
    </row>
    <row r="132" spans="1:15" ht="14.25" customHeight="1">
      <c r="A132" s="29" t="s">
        <v>541</v>
      </c>
      <c r="B132" s="29"/>
      <c r="C132" s="29"/>
      <c r="D132" s="33"/>
      <c r="E132" s="25"/>
      <c r="F132" s="49"/>
      <c r="G132" s="49"/>
      <c r="H132" s="49"/>
      <c r="I132" s="49"/>
      <c r="J132" s="49"/>
      <c r="K132" s="31"/>
      <c r="L132" s="947"/>
      <c r="M132" s="12">
        <f t="shared" si="6"/>
        <v>0</v>
      </c>
      <c r="N132" s="12"/>
      <c r="O132" s="12"/>
    </row>
    <row r="133" spans="1:15" ht="14.25" customHeight="1">
      <c r="A133" s="29" t="s">
        <v>542</v>
      </c>
      <c r="B133" s="29"/>
      <c r="C133" s="29"/>
      <c r="D133" s="33"/>
      <c r="E133" s="25"/>
      <c r="F133" s="49"/>
      <c r="G133" s="49"/>
      <c r="H133" s="49"/>
      <c r="I133" s="49"/>
      <c r="J133" s="49"/>
      <c r="K133" s="31"/>
      <c r="L133" s="947"/>
      <c r="M133" s="12">
        <f t="shared" si="6"/>
        <v>0</v>
      </c>
      <c r="N133" s="12"/>
      <c r="O133" s="12"/>
    </row>
    <row r="134" spans="1:15" ht="14.25" customHeight="1">
      <c r="A134" s="28" t="s">
        <v>579</v>
      </c>
      <c r="B134" s="29"/>
      <c r="C134" s="29"/>
      <c r="D134" s="33"/>
      <c r="E134" s="25"/>
      <c r="F134" s="49"/>
      <c r="G134" s="49"/>
      <c r="H134" s="49"/>
      <c r="I134" s="49"/>
      <c r="J134" s="49"/>
      <c r="K134" s="31"/>
      <c r="L134" s="947"/>
      <c r="M134" s="12">
        <f>'bilancio uscita'!H14</f>
        <v>747299.96</v>
      </c>
      <c r="N134" s="12"/>
      <c r="O134" s="12"/>
    </row>
    <row r="135" spans="1:15" ht="14.25" customHeight="1">
      <c r="A135" s="28" t="s">
        <v>580</v>
      </c>
      <c r="B135" s="29"/>
      <c r="C135" s="29"/>
      <c r="D135" s="33"/>
      <c r="E135" s="25"/>
      <c r="F135" s="49"/>
      <c r="G135" s="49"/>
      <c r="H135" s="49"/>
      <c r="I135" s="49"/>
      <c r="J135" s="49"/>
      <c r="K135" s="31"/>
      <c r="L135" s="947"/>
      <c r="M135" s="12">
        <f>'altri dati finaz.e non'!F46</f>
        <v>0</v>
      </c>
      <c r="N135" s="12"/>
      <c r="O135" s="12"/>
    </row>
    <row r="136" spans="1:15" ht="14.25" customHeight="1">
      <c r="A136" s="28" t="s">
        <v>581</v>
      </c>
      <c r="B136" s="29"/>
      <c r="C136" s="29"/>
      <c r="D136" s="33"/>
      <c r="E136" s="25"/>
      <c r="F136" s="30"/>
      <c r="G136" s="30"/>
      <c r="H136" s="30"/>
      <c r="I136" s="30"/>
      <c r="J136" s="30"/>
      <c r="K136" s="31"/>
      <c r="L136" s="947"/>
      <c r="M136" s="12">
        <f>'bilancio uscita'!H30</f>
        <v>40409.71</v>
      </c>
      <c r="N136" s="12"/>
      <c r="O136" s="12"/>
    </row>
    <row r="137" spans="1:15" ht="14.25" customHeight="1">
      <c r="A137" s="28" t="s">
        <v>582</v>
      </c>
      <c r="B137" s="29"/>
      <c r="C137" s="29"/>
      <c r="D137" s="33"/>
      <c r="E137" s="25"/>
      <c r="F137" s="30"/>
      <c r="G137" s="30"/>
      <c r="H137" s="30"/>
      <c r="I137" s="30"/>
      <c r="J137" s="30"/>
      <c r="K137" s="31"/>
      <c r="L137" s="947"/>
      <c r="M137" s="12">
        <f>'bilancio uscita'!H49</f>
        <v>12124.020000000004</v>
      </c>
      <c r="N137" s="12"/>
      <c r="O137" s="12"/>
    </row>
    <row r="138" spans="1:15" ht="14.25" customHeight="1">
      <c r="A138" s="28" t="s">
        <v>584</v>
      </c>
      <c r="B138" s="29"/>
      <c r="C138" s="29"/>
      <c r="D138" s="33"/>
      <c r="E138" s="25"/>
      <c r="F138" s="30"/>
      <c r="G138" s="30"/>
      <c r="H138" s="30"/>
      <c r="I138" s="30"/>
      <c r="J138" s="30"/>
      <c r="K138" s="31"/>
      <c r="L138" s="947"/>
      <c r="M138" s="12">
        <f aca="true" t="shared" si="7" ref="M138:M145">SUM(F138,G138,-H138,I138,-J138)</f>
        <v>0</v>
      </c>
      <c r="N138" s="12"/>
      <c r="O138" s="12"/>
    </row>
    <row r="139" spans="1:15" ht="14.25" customHeight="1">
      <c r="A139" s="29" t="s">
        <v>543</v>
      </c>
      <c r="B139" s="29"/>
      <c r="C139" s="29"/>
      <c r="D139" s="33"/>
      <c r="E139" s="25"/>
      <c r="F139" s="30"/>
      <c r="G139" s="30"/>
      <c r="H139" s="30"/>
      <c r="I139" s="30"/>
      <c r="J139" s="30"/>
      <c r="K139" s="31"/>
      <c r="L139" s="947"/>
      <c r="M139" s="12">
        <f t="shared" si="7"/>
        <v>0</v>
      </c>
      <c r="N139" s="12"/>
      <c r="O139" s="12"/>
    </row>
    <row r="140" spans="1:15" ht="14.25" customHeight="1">
      <c r="A140" s="29" t="s">
        <v>544</v>
      </c>
      <c r="B140" s="29"/>
      <c r="C140" s="29"/>
      <c r="D140" s="33"/>
      <c r="E140" s="25"/>
      <c r="F140" s="30"/>
      <c r="G140" s="30"/>
      <c r="H140" s="30"/>
      <c r="I140" s="30"/>
      <c r="J140" s="30"/>
      <c r="K140" s="31"/>
      <c r="L140" s="947"/>
      <c r="M140" s="12">
        <f t="shared" si="7"/>
        <v>0</v>
      </c>
      <c r="N140" s="12"/>
      <c r="O140" s="12"/>
    </row>
    <row r="141" spans="1:15" ht="14.25" customHeight="1">
      <c r="A141" s="29" t="s">
        <v>545</v>
      </c>
      <c r="B141" s="29"/>
      <c r="C141" s="29"/>
      <c r="D141" s="33"/>
      <c r="E141" s="25"/>
      <c r="F141" s="30"/>
      <c r="G141" s="30"/>
      <c r="H141" s="30"/>
      <c r="I141" s="30"/>
      <c r="J141" s="30"/>
      <c r="K141" s="31"/>
      <c r="L141" s="947"/>
      <c r="M141" s="12">
        <f t="shared" si="7"/>
        <v>0</v>
      </c>
      <c r="N141" s="12"/>
      <c r="O141" s="12"/>
    </row>
    <row r="142" spans="1:15" ht="14.25" customHeight="1" thickBot="1">
      <c r="A142" s="28" t="s">
        <v>585</v>
      </c>
      <c r="B142" s="29"/>
      <c r="C142" s="29"/>
      <c r="D142" s="33"/>
      <c r="E142" s="25"/>
      <c r="F142" s="30"/>
      <c r="G142" s="30"/>
      <c r="H142" s="30"/>
      <c r="I142" s="30"/>
      <c r="J142" s="30"/>
      <c r="K142" s="31"/>
      <c r="L142" s="947"/>
      <c r="M142" s="12">
        <f t="shared" si="7"/>
        <v>0</v>
      </c>
      <c r="N142" s="12"/>
      <c r="O142" s="12"/>
    </row>
    <row r="143" spans="1:15" ht="14.25" customHeight="1" thickBot="1" thickTop="1">
      <c r="A143" s="29"/>
      <c r="B143" s="33" t="s">
        <v>546</v>
      </c>
      <c r="C143" s="33"/>
      <c r="D143" s="33"/>
      <c r="E143" s="64">
        <f>SUM(E130,E131,E132,E133,E134,E135,E136,E137,E139,E140,E141,E142)</f>
        <v>0</v>
      </c>
      <c r="F143" s="65"/>
      <c r="G143" s="65"/>
      <c r="H143" s="65"/>
      <c r="I143" s="65"/>
      <c r="J143" s="65"/>
      <c r="K143" s="56"/>
      <c r="L143" s="949"/>
      <c r="M143" s="12">
        <f t="shared" si="7"/>
        <v>0</v>
      </c>
      <c r="N143" s="12"/>
      <c r="O143" s="12"/>
    </row>
    <row r="144" spans="1:15" ht="3" customHeight="1" thickBot="1" thickTop="1">
      <c r="A144" s="29"/>
      <c r="B144" s="29"/>
      <c r="C144" s="29"/>
      <c r="D144" s="33"/>
      <c r="E144" s="25"/>
      <c r="F144" s="30"/>
      <c r="G144" s="30"/>
      <c r="H144" s="30"/>
      <c r="I144" s="30"/>
      <c r="J144" s="30"/>
      <c r="K144" s="31"/>
      <c r="L144" s="947"/>
      <c r="M144" s="12">
        <f t="shared" si="7"/>
        <v>0</v>
      </c>
      <c r="N144" s="12"/>
      <c r="O144" s="12"/>
    </row>
    <row r="145" spans="1:15" ht="14.25" customHeight="1">
      <c r="A145" s="22" t="s">
        <v>586</v>
      </c>
      <c r="B145" s="23"/>
      <c r="C145" s="24"/>
      <c r="D145" s="23"/>
      <c r="E145" s="25"/>
      <c r="F145" s="30"/>
      <c r="G145" s="30"/>
      <c r="H145" s="30"/>
      <c r="I145" s="30"/>
      <c r="J145" s="30"/>
      <c r="K145" s="31"/>
      <c r="L145" s="947"/>
      <c r="M145" s="12">
        <f t="shared" si="7"/>
        <v>0</v>
      </c>
      <c r="N145" s="12"/>
      <c r="O145" s="12"/>
    </row>
    <row r="146" spans="1:15" ht="14.25" customHeight="1">
      <c r="A146" s="28" t="s">
        <v>547</v>
      </c>
      <c r="B146" s="29"/>
      <c r="C146" s="29"/>
      <c r="D146" s="33"/>
      <c r="E146" s="25"/>
      <c r="F146" s="30"/>
      <c r="G146" s="30"/>
      <c r="H146" s="30"/>
      <c r="I146" s="30"/>
      <c r="J146" s="30"/>
      <c r="K146" s="31"/>
      <c r="L146" s="947"/>
      <c r="M146" s="12">
        <f>'altri dati finaz.e non'!F53</f>
        <v>0</v>
      </c>
      <c r="N146" s="12"/>
      <c r="O146" s="12"/>
    </row>
    <row r="147" spans="1:15" ht="14.25" customHeight="1" thickBot="1">
      <c r="A147" s="29" t="s">
        <v>548</v>
      </c>
      <c r="B147" s="29"/>
      <c r="C147" s="29"/>
      <c r="D147" s="33"/>
      <c r="E147" s="111"/>
      <c r="F147" s="112"/>
      <c r="G147" s="112"/>
      <c r="H147" s="112"/>
      <c r="I147" s="112"/>
      <c r="J147" s="112"/>
      <c r="K147" s="110"/>
      <c r="L147" s="947"/>
      <c r="M147" s="12">
        <f>'altri dati finaz.e non'!F54</f>
        <v>0</v>
      </c>
      <c r="N147" s="12"/>
      <c r="O147" s="12"/>
    </row>
    <row r="148" spans="1:15" ht="15" customHeight="1" thickBot="1" thickTop="1">
      <c r="A148" s="29"/>
      <c r="B148" s="33" t="s">
        <v>549</v>
      </c>
      <c r="C148" s="33"/>
      <c r="D148" s="33"/>
      <c r="E148" s="55">
        <f>SUM(E146,E147)</f>
        <v>0</v>
      </c>
      <c r="F148" s="40"/>
      <c r="G148" s="40"/>
      <c r="H148" s="40"/>
      <c r="I148" s="40"/>
      <c r="J148" s="40"/>
      <c r="K148" s="41"/>
      <c r="L148" s="949"/>
      <c r="M148" s="12">
        <f aca="true" t="shared" si="8" ref="M148:M160">SUM(F148,G148,-H148,I148,-J148)</f>
        <v>0</v>
      </c>
      <c r="N148" s="113"/>
      <c r="O148" s="113"/>
    </row>
    <row r="149" spans="1:15" ht="16.5" thickBot="1" thickTop="1">
      <c r="A149" s="29"/>
      <c r="B149" s="33"/>
      <c r="C149" s="33"/>
      <c r="D149" s="33"/>
      <c r="E149" s="25"/>
      <c r="F149" s="30"/>
      <c r="G149" s="30"/>
      <c r="H149" s="30"/>
      <c r="I149" s="30"/>
      <c r="J149" s="30"/>
      <c r="K149" s="31"/>
      <c r="L149" s="947"/>
      <c r="M149" s="12">
        <f t="shared" si="8"/>
        <v>0</v>
      </c>
      <c r="N149" s="113"/>
      <c r="O149" s="113"/>
    </row>
    <row r="150" spans="1:15" ht="15" customHeight="1" thickBot="1" thickTop="1">
      <c r="A150" s="67"/>
      <c r="B150" s="67" t="s">
        <v>550</v>
      </c>
      <c r="C150" s="67"/>
      <c r="D150" s="67"/>
      <c r="E150" s="114">
        <f>SUM(E119,E126,E143,E148)</f>
        <v>0</v>
      </c>
      <c r="F150" s="69"/>
      <c r="G150" s="69"/>
      <c r="H150" s="69"/>
      <c r="I150" s="69"/>
      <c r="J150" s="69"/>
      <c r="K150" s="115"/>
      <c r="L150" s="949"/>
      <c r="M150" s="12">
        <f t="shared" si="8"/>
        <v>0</v>
      </c>
      <c r="N150" s="113"/>
      <c r="O150" s="113"/>
    </row>
    <row r="151" spans="1:15" ht="15" customHeight="1">
      <c r="A151" s="29"/>
      <c r="B151" s="33"/>
      <c r="C151" s="33"/>
      <c r="D151" s="33"/>
      <c r="E151" s="25"/>
      <c r="F151" s="30"/>
      <c r="G151" s="30"/>
      <c r="H151" s="30"/>
      <c r="I151" s="30"/>
      <c r="J151" s="30"/>
      <c r="K151" s="31"/>
      <c r="L151" s="947"/>
      <c r="M151" s="12">
        <f t="shared" si="8"/>
        <v>0</v>
      </c>
      <c r="N151" s="113"/>
      <c r="O151" s="113"/>
    </row>
    <row r="152" spans="1:15" ht="15" customHeight="1">
      <c r="A152" s="53" t="s">
        <v>587</v>
      </c>
      <c r="B152" s="116"/>
      <c r="C152" s="29"/>
      <c r="D152" s="33"/>
      <c r="E152" s="25"/>
      <c r="F152" s="30"/>
      <c r="G152" s="30"/>
      <c r="H152" s="30"/>
      <c r="I152" s="30"/>
      <c r="J152" s="30"/>
      <c r="K152" s="31"/>
      <c r="L152" s="947"/>
      <c r="M152" s="12">
        <f t="shared" si="8"/>
        <v>0</v>
      </c>
      <c r="N152" s="113"/>
      <c r="O152" s="113"/>
    </row>
    <row r="153" spans="1:15" ht="15" customHeight="1">
      <c r="A153" s="53"/>
      <c r="B153" s="116"/>
      <c r="C153" s="29"/>
      <c r="D153" s="33"/>
      <c r="E153" s="25"/>
      <c r="F153" s="30"/>
      <c r="G153" s="30"/>
      <c r="H153" s="30"/>
      <c r="I153" s="30"/>
      <c r="J153" s="30"/>
      <c r="K153" s="31"/>
      <c r="L153" s="947"/>
      <c r="M153" s="12">
        <f t="shared" si="8"/>
        <v>0</v>
      </c>
      <c r="N153" s="113"/>
      <c r="O153" s="113"/>
    </row>
    <row r="154" spans="1:15" ht="15" customHeight="1">
      <c r="A154" s="53" t="s">
        <v>588</v>
      </c>
      <c r="B154" s="33"/>
      <c r="C154" s="33"/>
      <c r="D154" s="33"/>
      <c r="E154" s="73"/>
      <c r="F154" s="74"/>
      <c r="G154" s="74"/>
      <c r="H154" s="74"/>
      <c r="I154" s="74"/>
      <c r="J154" s="74"/>
      <c r="K154" s="117"/>
      <c r="L154" s="947"/>
      <c r="M154" s="12">
        <f t="shared" si="8"/>
        <v>0</v>
      </c>
      <c r="N154" s="113"/>
      <c r="O154" s="113"/>
    </row>
    <row r="155" spans="1:15" ht="15" customHeight="1">
      <c r="A155" s="53"/>
      <c r="B155" s="33"/>
      <c r="C155" s="33"/>
      <c r="D155" s="33"/>
      <c r="E155" s="25"/>
      <c r="F155" s="30"/>
      <c r="G155" s="30"/>
      <c r="H155" s="30"/>
      <c r="I155" s="30"/>
      <c r="J155" s="30"/>
      <c r="K155" s="31"/>
      <c r="L155" s="947"/>
      <c r="M155" s="12">
        <f t="shared" si="8"/>
        <v>0</v>
      </c>
      <c r="N155" s="113"/>
      <c r="O155" s="113"/>
    </row>
    <row r="156" spans="1:15" ht="15" customHeight="1">
      <c r="A156" s="53" t="s">
        <v>589</v>
      </c>
      <c r="B156" s="33"/>
      <c r="C156" s="33"/>
      <c r="D156" s="33"/>
      <c r="E156" s="73"/>
      <c r="F156" s="74"/>
      <c r="G156" s="74"/>
      <c r="H156" s="74"/>
      <c r="I156" s="74"/>
      <c r="J156" s="74"/>
      <c r="K156" s="117"/>
      <c r="L156" s="947"/>
      <c r="M156" s="12">
        <f t="shared" si="8"/>
        <v>0</v>
      </c>
      <c r="N156" s="113"/>
      <c r="O156" s="113"/>
    </row>
    <row r="157" spans="1:15" ht="15" customHeight="1">
      <c r="A157" s="53"/>
      <c r="B157" s="33"/>
      <c r="C157" s="33"/>
      <c r="D157" s="33"/>
      <c r="E157" s="25"/>
      <c r="F157" s="30"/>
      <c r="G157" s="30"/>
      <c r="H157" s="30"/>
      <c r="I157" s="30"/>
      <c r="J157" s="30"/>
      <c r="K157" s="31"/>
      <c r="L157" s="947"/>
      <c r="M157" s="12">
        <f t="shared" si="8"/>
        <v>0</v>
      </c>
      <c r="N157" s="113"/>
      <c r="O157" s="113"/>
    </row>
    <row r="158" spans="1:15" ht="15" customHeight="1">
      <c r="A158" s="53" t="s">
        <v>590</v>
      </c>
      <c r="B158" s="33"/>
      <c r="C158" s="33"/>
      <c r="D158" s="33"/>
      <c r="E158" s="73"/>
      <c r="F158" s="74"/>
      <c r="G158" s="74"/>
      <c r="H158" s="74"/>
      <c r="I158" s="74"/>
      <c r="J158" s="74"/>
      <c r="K158" s="117"/>
      <c r="L158" s="947"/>
      <c r="M158" s="12">
        <f t="shared" si="8"/>
        <v>0</v>
      </c>
      <c r="N158" s="113"/>
      <c r="O158" s="113"/>
    </row>
    <row r="159" spans="1:15" ht="15" customHeight="1" thickBot="1">
      <c r="A159" s="53"/>
      <c r="B159" s="33"/>
      <c r="C159" s="33"/>
      <c r="D159" s="33"/>
      <c r="E159" s="25"/>
      <c r="F159" s="30"/>
      <c r="G159" s="30"/>
      <c r="H159" s="30"/>
      <c r="I159" s="30"/>
      <c r="J159" s="30"/>
      <c r="K159" s="31"/>
      <c r="L159" s="947"/>
      <c r="M159" s="12">
        <f t="shared" si="8"/>
        <v>0</v>
      </c>
      <c r="N159" s="113"/>
      <c r="O159" s="113"/>
    </row>
    <row r="160" spans="1:15" s="122" customFormat="1" ht="15.75" customHeight="1" thickBot="1" thickTop="1">
      <c r="A160" s="118"/>
      <c r="B160" s="119" t="s">
        <v>551</v>
      </c>
      <c r="C160" s="118"/>
      <c r="D160" s="118"/>
      <c r="E160" s="64">
        <f>SUM(E154,E156,E158)</f>
        <v>0</v>
      </c>
      <c r="F160" s="65"/>
      <c r="G160" s="65"/>
      <c r="H160" s="65"/>
      <c r="I160" s="65"/>
      <c r="J160" s="65"/>
      <c r="K160" s="56"/>
      <c r="L160" s="949"/>
      <c r="M160" s="120">
        <f t="shared" si="8"/>
        <v>0</v>
      </c>
      <c r="N160" s="121"/>
      <c r="O160" s="121"/>
    </row>
    <row r="161" spans="1:15" ht="12.75" customHeight="1">
      <c r="A161" s="7"/>
      <c r="B161" s="7"/>
      <c r="C161" s="7"/>
      <c r="D161" s="7"/>
      <c r="F161" s="123"/>
      <c r="G161" s="123"/>
      <c r="H161" s="123"/>
      <c r="I161" s="123"/>
      <c r="J161" s="123"/>
      <c r="K161" s="123"/>
      <c r="L161" s="954"/>
      <c r="M161" s="113"/>
      <c r="N161" s="113"/>
      <c r="O161" s="113"/>
    </row>
    <row r="162" spans="1:15" ht="12.75" customHeight="1">
      <c r="A162" s="7"/>
      <c r="B162" s="7"/>
      <c r="C162" s="7"/>
      <c r="D162" s="7"/>
      <c r="F162" s="113"/>
      <c r="G162" s="113"/>
      <c r="H162" s="113"/>
      <c r="I162" s="113"/>
      <c r="J162" s="113"/>
      <c r="K162" s="113"/>
      <c r="M162" s="113"/>
      <c r="N162" s="113"/>
      <c r="O162" s="113"/>
    </row>
    <row r="163" spans="1:15" ht="12.75" customHeight="1">
      <c r="A163" s="124"/>
      <c r="B163" s="125"/>
      <c r="C163" s="124"/>
      <c r="D163" s="125"/>
      <c r="E163" s="125" t="s">
        <v>552</v>
      </c>
      <c r="F163" s="123"/>
      <c r="G163" s="113"/>
      <c r="H163" s="113"/>
      <c r="I163" s="113"/>
      <c r="J163" s="113"/>
      <c r="K163" s="113"/>
      <c r="M163" s="113"/>
      <c r="N163" s="113"/>
      <c r="O163" s="113"/>
    </row>
    <row r="164" spans="1:15" ht="12.75" customHeight="1">
      <c r="A164" s="126"/>
      <c r="B164" s="125"/>
      <c r="C164" s="127"/>
      <c r="D164" s="125"/>
      <c r="E164" s="125"/>
      <c r="F164" s="123"/>
      <c r="G164" s="113"/>
      <c r="H164" s="113"/>
      <c r="I164" s="113"/>
      <c r="J164" s="113"/>
      <c r="K164" s="113"/>
      <c r="M164" s="113"/>
      <c r="N164" s="113"/>
      <c r="O164" s="113"/>
    </row>
    <row r="165" spans="1:15" ht="12.75" customHeight="1">
      <c r="A165" s="126"/>
      <c r="B165" s="125"/>
      <c r="C165" s="128" t="s">
        <v>553</v>
      </c>
      <c r="D165" s="129"/>
      <c r="E165" s="125"/>
      <c r="F165" s="123"/>
      <c r="G165" s="113"/>
      <c r="H165" s="113"/>
      <c r="I165" s="113"/>
      <c r="J165" s="113"/>
      <c r="K165" s="113"/>
      <c r="M165" s="113"/>
      <c r="N165" s="113"/>
      <c r="O165" s="113"/>
    </row>
    <row r="166" spans="1:15" ht="12.75" customHeight="1">
      <c r="A166" s="126"/>
      <c r="B166" s="125"/>
      <c r="C166" s="128" t="s">
        <v>554</v>
      </c>
      <c r="D166" s="129"/>
      <c r="E166" s="125"/>
      <c r="F166" s="123"/>
      <c r="G166" s="113"/>
      <c r="H166" s="113"/>
      <c r="I166" s="113"/>
      <c r="J166" s="113"/>
      <c r="K166" s="113"/>
      <c r="M166" s="113"/>
      <c r="N166" s="113"/>
      <c r="O166" s="113"/>
    </row>
    <row r="167" spans="1:15" ht="12.75" customHeight="1">
      <c r="A167" s="126"/>
      <c r="B167" s="125"/>
      <c r="C167" s="126" t="s">
        <v>610</v>
      </c>
      <c r="D167" s="125"/>
      <c r="E167" s="125"/>
      <c r="F167" s="123"/>
      <c r="G167" s="113"/>
      <c r="H167" s="113"/>
      <c r="I167" s="123"/>
      <c r="J167" s="113"/>
      <c r="K167" s="113"/>
      <c r="N167" s="113"/>
      <c r="O167" s="113"/>
    </row>
    <row r="168" spans="1:15" ht="12.75" customHeight="1">
      <c r="A168" s="12"/>
      <c r="B168" s="125"/>
      <c r="C168" s="12"/>
      <c r="D168" s="125"/>
      <c r="E168" s="125"/>
      <c r="F168" s="130"/>
      <c r="G168" s="125"/>
      <c r="H168" s="125"/>
      <c r="I168" s="130"/>
      <c r="N168" s="113"/>
      <c r="O168" s="113"/>
    </row>
    <row r="169" spans="1:15" ht="12.75" customHeight="1">
      <c r="A169" s="124"/>
      <c r="B169" s="125"/>
      <c r="C169" s="124" t="s">
        <v>555</v>
      </c>
      <c r="D169" s="131" t="s">
        <v>556</v>
      </c>
      <c r="E169" s="132" t="s">
        <v>557</v>
      </c>
      <c r="F169" s="130"/>
      <c r="G169" s="125"/>
      <c r="H169" s="125"/>
      <c r="I169" s="130"/>
      <c r="N169" s="113"/>
      <c r="O169" s="113"/>
    </row>
    <row r="170" spans="1:15" ht="12.75" customHeight="1">
      <c r="A170" s="7"/>
      <c r="B170" s="7"/>
      <c r="C170" s="7"/>
      <c r="D170" s="7"/>
      <c r="M170" s="113"/>
      <c r="N170" s="113"/>
      <c r="O170" s="113"/>
    </row>
    <row r="171" spans="1:15" ht="12.75" customHeight="1">
      <c r="A171" s="7"/>
      <c r="B171" s="7"/>
      <c r="C171" s="7"/>
      <c r="D171" s="7"/>
      <c r="M171" s="113"/>
      <c r="N171" s="113"/>
      <c r="O171" s="113"/>
    </row>
    <row r="172" spans="1:15" ht="12.75" customHeight="1">
      <c r="A172" s="12"/>
      <c r="B172" s="12"/>
      <c r="C172" s="12"/>
      <c r="D172" s="17"/>
      <c r="E172" s="12"/>
      <c r="F172" s="12"/>
      <c r="G172" s="12"/>
      <c r="H172" s="12"/>
      <c r="I172" s="12"/>
      <c r="J172" s="12"/>
      <c r="K172" s="12"/>
      <c r="L172" s="955"/>
      <c r="M172" s="113"/>
      <c r="N172" s="113"/>
      <c r="O172" s="113"/>
    </row>
    <row r="173" spans="1:15" ht="12.75" customHeight="1">
      <c r="A173" s="12"/>
      <c r="B173" s="12"/>
      <c r="C173" s="12"/>
      <c r="D173" s="17"/>
      <c r="E173" s="12"/>
      <c r="F173" s="12"/>
      <c r="G173" s="12"/>
      <c r="H173" s="12"/>
      <c r="I173" s="12"/>
      <c r="J173" s="12"/>
      <c r="K173" s="12"/>
      <c r="L173" s="955"/>
      <c r="M173" s="113"/>
      <c r="N173" s="113"/>
      <c r="O173" s="113"/>
    </row>
    <row r="174" spans="1:12" ht="12.75" customHeight="1">
      <c r="A174" s="12"/>
      <c r="B174" s="12"/>
      <c r="C174" s="12"/>
      <c r="D174" s="17"/>
      <c r="E174" s="12"/>
      <c r="F174" s="12"/>
      <c r="G174" s="12"/>
      <c r="H174" s="12"/>
      <c r="I174" s="12"/>
      <c r="J174" s="12"/>
      <c r="K174" s="12"/>
      <c r="L174" s="955"/>
    </row>
    <row r="175" spans="1:12" ht="12.75" customHeight="1">
      <c r="A175" s="12"/>
      <c r="B175" s="12"/>
      <c r="C175" s="12"/>
      <c r="D175" s="17"/>
      <c r="E175" s="12"/>
      <c r="F175" s="12"/>
      <c r="G175" s="12"/>
      <c r="H175" s="12"/>
      <c r="I175" s="12"/>
      <c r="J175" s="12"/>
      <c r="K175" s="12"/>
      <c r="L175" s="955"/>
    </row>
    <row r="176" spans="1:12" ht="12.75" customHeight="1">
      <c r="A176" s="12"/>
      <c r="B176" s="12"/>
      <c r="C176" s="12"/>
      <c r="D176" s="17"/>
      <c r="E176" s="12"/>
      <c r="F176" s="12"/>
      <c r="G176" s="12"/>
      <c r="H176" s="12"/>
      <c r="I176" s="12"/>
      <c r="J176" s="12"/>
      <c r="K176" s="12"/>
      <c r="L176" s="955"/>
    </row>
    <row r="177" spans="1:12" ht="12">
      <c r="A177" s="12"/>
      <c r="B177" s="12"/>
      <c r="C177" s="12"/>
      <c r="D177" s="17"/>
      <c r="E177" s="12"/>
      <c r="F177" s="12"/>
      <c r="G177" s="12"/>
      <c r="H177" s="12"/>
      <c r="I177" s="12"/>
      <c r="J177" s="12"/>
      <c r="K177" s="12"/>
      <c r="L177" s="955"/>
    </row>
    <row r="178" spans="1:12" ht="12">
      <c r="A178" s="12"/>
      <c r="B178" s="12"/>
      <c r="C178" s="12"/>
      <c r="D178" s="17"/>
      <c r="E178" s="12"/>
      <c r="F178" s="12"/>
      <c r="G178" s="12"/>
      <c r="H178" s="12"/>
      <c r="I178" s="12"/>
      <c r="J178" s="12"/>
      <c r="K178" s="12"/>
      <c r="L178" s="955"/>
    </row>
    <row r="179" spans="1:12" ht="12">
      <c r="A179" s="12"/>
      <c r="B179" s="12"/>
      <c r="C179" s="12"/>
      <c r="D179" s="17"/>
      <c r="E179" s="12"/>
      <c r="F179" s="12"/>
      <c r="G179" s="12"/>
      <c r="H179" s="12"/>
      <c r="I179" s="12"/>
      <c r="J179" s="12"/>
      <c r="K179" s="12"/>
      <c r="L179" s="955"/>
    </row>
    <row r="180" spans="1:12" ht="12">
      <c r="A180" s="12"/>
      <c r="B180" s="12"/>
      <c r="C180" s="12"/>
      <c r="D180" s="17"/>
      <c r="E180" s="12"/>
      <c r="F180" s="12"/>
      <c r="G180" s="12"/>
      <c r="H180" s="12"/>
      <c r="I180" s="12"/>
      <c r="J180" s="12"/>
      <c r="K180" s="12"/>
      <c r="L180" s="955"/>
    </row>
    <row r="181" spans="1:12" ht="12">
      <c r="A181" s="12"/>
      <c r="B181" s="12"/>
      <c r="C181" s="12"/>
      <c r="D181" s="17"/>
      <c r="E181" s="12"/>
      <c r="F181" s="12"/>
      <c r="G181" s="12"/>
      <c r="H181" s="12"/>
      <c r="I181" s="12"/>
      <c r="J181" s="12"/>
      <c r="K181" s="12"/>
      <c r="L181" s="955"/>
    </row>
    <row r="182" spans="1:12" ht="12">
      <c r="A182" s="12"/>
      <c r="B182" s="12"/>
      <c r="C182" s="12"/>
      <c r="D182" s="17"/>
      <c r="E182" s="12"/>
      <c r="F182" s="12"/>
      <c r="G182" s="12"/>
      <c r="H182" s="12"/>
      <c r="I182" s="12"/>
      <c r="J182" s="12"/>
      <c r="K182" s="12"/>
      <c r="L182" s="955"/>
    </row>
    <row r="183" spans="1:12" ht="12">
      <c r="A183" s="12"/>
      <c r="B183" s="12"/>
      <c r="C183" s="12"/>
      <c r="D183" s="17"/>
      <c r="E183" s="12"/>
      <c r="F183" s="12"/>
      <c r="G183" s="12"/>
      <c r="H183" s="12"/>
      <c r="I183" s="12"/>
      <c r="J183" s="12"/>
      <c r="K183" s="12"/>
      <c r="L183" s="955"/>
    </row>
    <row r="184" spans="1:12" ht="12">
      <c r="A184" s="12"/>
      <c r="B184" s="12"/>
      <c r="C184" s="12"/>
      <c r="D184" s="17"/>
      <c r="E184" s="12"/>
      <c r="F184" s="12"/>
      <c r="G184" s="12"/>
      <c r="H184" s="12"/>
      <c r="I184" s="12"/>
      <c r="J184" s="12"/>
      <c r="K184" s="12"/>
      <c r="L184" s="955"/>
    </row>
    <row r="185" spans="1:12" ht="12">
      <c r="A185" s="12"/>
      <c r="B185" s="12"/>
      <c r="C185" s="12"/>
      <c r="D185" s="17"/>
      <c r="E185" s="12"/>
      <c r="F185" s="12"/>
      <c r="G185" s="12"/>
      <c r="H185" s="12"/>
      <c r="I185" s="12"/>
      <c r="J185" s="12"/>
      <c r="K185" s="12"/>
      <c r="L185" s="955"/>
    </row>
    <row r="186" spans="1:12" ht="12">
      <c r="A186" s="12"/>
      <c r="B186" s="12"/>
      <c r="C186" s="12"/>
      <c r="D186" s="17"/>
      <c r="E186" s="12"/>
      <c r="F186" s="12"/>
      <c r="G186" s="12"/>
      <c r="H186" s="12"/>
      <c r="I186" s="12"/>
      <c r="J186" s="12"/>
      <c r="K186" s="12"/>
      <c r="L186" s="955"/>
    </row>
    <row r="187" spans="1:12" ht="12">
      <c r="A187" s="12"/>
      <c r="B187" s="12"/>
      <c r="C187" s="12"/>
      <c r="D187" s="17"/>
      <c r="E187" s="12"/>
      <c r="F187" s="12"/>
      <c r="G187" s="12"/>
      <c r="H187" s="12"/>
      <c r="I187" s="12"/>
      <c r="J187" s="12"/>
      <c r="K187" s="12"/>
      <c r="L187" s="955"/>
    </row>
    <row r="188" spans="1:12" ht="12">
      <c r="A188" s="12"/>
      <c r="B188" s="12"/>
      <c r="C188" s="12"/>
      <c r="D188" s="17"/>
      <c r="E188" s="12"/>
      <c r="F188" s="12"/>
      <c r="G188" s="12"/>
      <c r="H188" s="12"/>
      <c r="I188" s="12"/>
      <c r="J188" s="12"/>
      <c r="K188" s="12"/>
      <c r="L188" s="955"/>
    </row>
    <row r="189" spans="1:12" ht="12">
      <c r="A189" s="12"/>
      <c r="B189" s="12"/>
      <c r="C189" s="12"/>
      <c r="D189" s="17"/>
      <c r="E189" s="12"/>
      <c r="F189" s="12"/>
      <c r="G189" s="12"/>
      <c r="H189" s="12"/>
      <c r="I189" s="12"/>
      <c r="J189" s="12"/>
      <c r="K189" s="12"/>
      <c r="L189" s="955"/>
    </row>
    <row r="190" spans="1:12" ht="12">
      <c r="A190" s="12"/>
      <c r="B190" s="12"/>
      <c r="C190" s="12"/>
      <c r="D190" s="17"/>
      <c r="E190" s="12"/>
      <c r="F190" s="12"/>
      <c r="G190" s="12"/>
      <c r="H190" s="12"/>
      <c r="I190" s="12"/>
      <c r="J190" s="12"/>
      <c r="K190" s="12"/>
      <c r="L190" s="955"/>
    </row>
    <row r="191" spans="1:12" ht="12">
      <c r="A191" s="12"/>
      <c r="B191" s="12"/>
      <c r="C191" s="12"/>
      <c r="D191" s="17"/>
      <c r="E191" s="12"/>
      <c r="F191" s="12"/>
      <c r="G191" s="12"/>
      <c r="H191" s="12"/>
      <c r="I191" s="12"/>
      <c r="J191" s="12"/>
      <c r="K191" s="12"/>
      <c r="L191" s="955"/>
    </row>
    <row r="192" spans="1:12" ht="12">
      <c r="A192" s="12"/>
      <c r="B192" s="12"/>
      <c r="C192" s="12"/>
      <c r="D192" s="17"/>
      <c r="E192" s="12"/>
      <c r="F192" s="12"/>
      <c r="G192" s="12"/>
      <c r="H192" s="12"/>
      <c r="I192" s="12"/>
      <c r="J192" s="12"/>
      <c r="K192" s="12"/>
      <c r="L192" s="955"/>
    </row>
    <row r="193" spans="1:12" ht="12">
      <c r="A193" s="12"/>
      <c r="B193" s="12"/>
      <c r="C193" s="12"/>
      <c r="D193" s="17"/>
      <c r="E193" s="12"/>
      <c r="F193" s="12"/>
      <c r="G193" s="12"/>
      <c r="H193" s="12"/>
      <c r="I193" s="12"/>
      <c r="J193" s="12"/>
      <c r="K193" s="12"/>
      <c r="L193" s="955"/>
    </row>
    <row r="194" spans="1:12" ht="12">
      <c r="A194" s="12"/>
      <c r="B194" s="12"/>
      <c r="C194" s="12"/>
      <c r="D194" s="17"/>
      <c r="E194" s="12"/>
      <c r="F194" s="12"/>
      <c r="G194" s="12"/>
      <c r="H194" s="12"/>
      <c r="I194" s="12"/>
      <c r="J194" s="12"/>
      <c r="K194" s="12"/>
      <c r="L194" s="955"/>
    </row>
    <row r="195" spans="1:12" ht="12">
      <c r="A195" s="12"/>
      <c r="B195" s="12"/>
      <c r="C195" s="12"/>
      <c r="D195" s="17"/>
      <c r="E195" s="12"/>
      <c r="F195" s="12"/>
      <c r="G195" s="12"/>
      <c r="H195" s="12"/>
      <c r="I195" s="12"/>
      <c r="J195" s="12"/>
      <c r="K195" s="12"/>
      <c r="L195" s="955"/>
    </row>
    <row r="196" spans="1:12" ht="12">
      <c r="A196" s="12"/>
      <c r="B196" s="12"/>
      <c r="C196" s="12"/>
      <c r="D196" s="17"/>
      <c r="E196" s="12"/>
      <c r="F196" s="12"/>
      <c r="G196" s="12"/>
      <c r="H196" s="12"/>
      <c r="I196" s="12"/>
      <c r="J196" s="12"/>
      <c r="K196" s="12"/>
      <c r="L196" s="955"/>
    </row>
    <row r="197" spans="1:12" ht="12">
      <c r="A197" s="12"/>
      <c r="B197" s="12"/>
      <c r="C197" s="12"/>
      <c r="D197" s="17"/>
      <c r="E197" s="12"/>
      <c r="F197" s="12"/>
      <c r="G197" s="12"/>
      <c r="H197" s="12"/>
      <c r="I197" s="12"/>
      <c r="J197" s="12"/>
      <c r="K197" s="12"/>
      <c r="L197" s="955"/>
    </row>
    <row r="198" spans="1:12" ht="12">
      <c r="A198" s="12"/>
      <c r="B198" s="12"/>
      <c r="C198" s="12"/>
      <c r="D198" s="17"/>
      <c r="E198" s="12"/>
      <c r="F198" s="12"/>
      <c r="G198" s="12"/>
      <c r="H198" s="12"/>
      <c r="I198" s="12"/>
      <c r="J198" s="12"/>
      <c r="K198" s="12"/>
      <c r="L198" s="955"/>
    </row>
    <row r="199" spans="1:12" ht="12">
      <c r="A199" s="12"/>
      <c r="B199" s="12"/>
      <c r="C199" s="12"/>
      <c r="D199" s="17"/>
      <c r="E199" s="12"/>
      <c r="F199" s="12"/>
      <c r="G199" s="12"/>
      <c r="H199" s="12"/>
      <c r="I199" s="12"/>
      <c r="J199" s="12"/>
      <c r="K199" s="12"/>
      <c r="L199" s="955"/>
    </row>
    <row r="200" spans="1:12" ht="12">
      <c r="A200" s="12"/>
      <c r="B200" s="12"/>
      <c r="C200" s="12"/>
      <c r="D200" s="17"/>
      <c r="E200" s="12"/>
      <c r="F200" s="12"/>
      <c r="G200" s="12"/>
      <c r="H200" s="12"/>
      <c r="I200" s="12"/>
      <c r="J200" s="12"/>
      <c r="K200" s="12"/>
      <c r="L200" s="955"/>
    </row>
    <row r="201" spans="1:12" ht="12">
      <c r="A201" s="12"/>
      <c r="B201" s="12"/>
      <c r="C201" s="12"/>
      <c r="D201" s="17"/>
      <c r="E201" s="12"/>
      <c r="F201" s="12"/>
      <c r="G201" s="12"/>
      <c r="H201" s="12"/>
      <c r="I201" s="12"/>
      <c r="J201" s="12"/>
      <c r="K201" s="12"/>
      <c r="L201" s="955"/>
    </row>
    <row r="202" spans="1:12" ht="12">
      <c r="A202" s="12"/>
      <c r="B202" s="12"/>
      <c r="C202" s="12"/>
      <c r="D202" s="17"/>
      <c r="E202" s="12"/>
      <c r="F202" s="12"/>
      <c r="G202" s="12"/>
      <c r="H202" s="12"/>
      <c r="I202" s="12"/>
      <c r="J202" s="12"/>
      <c r="K202" s="12"/>
      <c r="L202" s="955"/>
    </row>
    <row r="203" spans="1:12" ht="12">
      <c r="A203" s="12"/>
      <c r="B203" s="12"/>
      <c r="C203" s="12"/>
      <c r="D203" s="17"/>
      <c r="E203" s="12"/>
      <c r="F203" s="12"/>
      <c r="G203" s="12"/>
      <c r="H203" s="12"/>
      <c r="I203" s="12"/>
      <c r="J203" s="12"/>
      <c r="K203" s="12"/>
      <c r="L203" s="955"/>
    </row>
    <row r="204" spans="1:12" ht="12">
      <c r="A204" s="12"/>
      <c r="B204" s="12"/>
      <c r="C204" s="12"/>
      <c r="D204" s="17"/>
      <c r="E204" s="12"/>
      <c r="F204" s="12"/>
      <c r="G204" s="12"/>
      <c r="H204" s="12"/>
      <c r="I204" s="12"/>
      <c r="J204" s="12"/>
      <c r="K204" s="12"/>
      <c r="L204" s="955"/>
    </row>
    <row r="205" spans="1:12" ht="12">
      <c r="A205" s="12"/>
      <c r="B205" s="12"/>
      <c r="C205" s="12"/>
      <c r="D205" s="17"/>
      <c r="E205" s="12"/>
      <c r="F205" s="12"/>
      <c r="G205" s="12"/>
      <c r="H205" s="12"/>
      <c r="I205" s="12"/>
      <c r="J205" s="12"/>
      <c r="K205" s="12"/>
      <c r="L205" s="955"/>
    </row>
    <row r="206" spans="1:12" ht="12">
      <c r="A206" s="12"/>
      <c r="B206" s="12"/>
      <c r="C206" s="12"/>
      <c r="D206" s="17"/>
      <c r="E206" s="12"/>
      <c r="F206" s="12"/>
      <c r="G206" s="12"/>
      <c r="H206" s="12"/>
      <c r="I206" s="12"/>
      <c r="J206" s="12"/>
      <c r="K206" s="12"/>
      <c r="L206" s="955"/>
    </row>
    <row r="207" spans="1:12" ht="12">
      <c r="A207" s="12"/>
      <c r="B207" s="12"/>
      <c r="C207" s="12"/>
      <c r="D207" s="17"/>
      <c r="E207" s="12"/>
      <c r="F207" s="12"/>
      <c r="G207" s="12"/>
      <c r="H207" s="12"/>
      <c r="I207" s="12"/>
      <c r="J207" s="12"/>
      <c r="K207" s="12"/>
      <c r="L207" s="955"/>
    </row>
    <row r="208" spans="1:12" ht="12">
      <c r="A208" s="12"/>
      <c r="B208" s="12"/>
      <c r="C208" s="12"/>
      <c r="D208" s="17"/>
      <c r="E208" s="12"/>
      <c r="F208" s="12"/>
      <c r="G208" s="12"/>
      <c r="H208" s="12"/>
      <c r="I208" s="12"/>
      <c r="J208" s="12"/>
      <c r="K208" s="12"/>
      <c r="L208" s="955"/>
    </row>
    <row r="209" spans="1:12" ht="12">
      <c r="A209" s="12"/>
      <c r="B209" s="12"/>
      <c r="C209" s="12"/>
      <c r="D209" s="17"/>
      <c r="E209" s="12"/>
      <c r="F209" s="12"/>
      <c r="G209" s="12"/>
      <c r="H209" s="12"/>
      <c r="I209" s="12"/>
      <c r="J209" s="12"/>
      <c r="K209" s="12"/>
      <c r="L209" s="955"/>
    </row>
    <row r="210" spans="1:12" ht="12">
      <c r="A210" s="12"/>
      <c r="B210" s="12"/>
      <c r="C210" s="12"/>
      <c r="D210" s="17"/>
      <c r="E210" s="12"/>
      <c r="F210" s="12"/>
      <c r="G210" s="12"/>
      <c r="H210" s="12"/>
      <c r="I210" s="12"/>
      <c r="J210" s="12"/>
      <c r="K210" s="12"/>
      <c r="L210" s="955"/>
    </row>
    <row r="211" spans="1:12" ht="12">
      <c r="A211" s="12"/>
      <c r="B211" s="12"/>
      <c r="C211" s="12"/>
      <c r="D211" s="17"/>
      <c r="E211" s="12"/>
      <c r="F211" s="12"/>
      <c r="G211" s="12"/>
      <c r="H211" s="12"/>
      <c r="I211" s="12"/>
      <c r="J211" s="12"/>
      <c r="K211" s="12"/>
      <c r="L211" s="955"/>
    </row>
    <row r="212" spans="1:12" ht="12">
      <c r="A212" s="12"/>
      <c r="B212" s="12"/>
      <c r="C212" s="12"/>
      <c r="D212" s="17"/>
      <c r="E212" s="12"/>
      <c r="F212" s="12"/>
      <c r="G212" s="12"/>
      <c r="H212" s="12"/>
      <c r="I212" s="12"/>
      <c r="J212" s="12"/>
      <c r="K212" s="12"/>
      <c r="L212" s="955"/>
    </row>
    <row r="213" spans="1:12" ht="12">
      <c r="A213" s="12"/>
      <c r="B213" s="12"/>
      <c r="C213" s="12"/>
      <c r="D213" s="17"/>
      <c r="E213" s="12"/>
      <c r="F213" s="12"/>
      <c r="G213" s="12"/>
      <c r="H213" s="12"/>
      <c r="I213" s="12"/>
      <c r="J213" s="12"/>
      <c r="K213" s="12"/>
      <c r="L213" s="955"/>
    </row>
    <row r="214" spans="1:12" ht="12">
      <c r="A214" s="12"/>
      <c r="B214" s="12"/>
      <c r="C214" s="12"/>
      <c r="D214" s="17"/>
      <c r="E214" s="12"/>
      <c r="F214" s="12"/>
      <c r="G214" s="12"/>
      <c r="H214" s="12"/>
      <c r="I214" s="12"/>
      <c r="J214" s="12"/>
      <c r="K214" s="12"/>
      <c r="L214" s="955"/>
    </row>
    <row r="215" spans="1:12" ht="12">
      <c r="A215" s="12"/>
      <c r="B215" s="12"/>
      <c r="C215" s="12"/>
      <c r="D215" s="17"/>
      <c r="E215" s="12"/>
      <c r="F215" s="12"/>
      <c r="G215" s="12"/>
      <c r="H215" s="12"/>
      <c r="I215" s="12"/>
      <c r="J215" s="12"/>
      <c r="K215" s="12"/>
      <c r="L215" s="955"/>
    </row>
    <row r="216" spans="1:12" ht="12">
      <c r="A216" s="12"/>
      <c r="B216" s="12"/>
      <c r="C216" s="12"/>
      <c r="D216" s="17"/>
      <c r="E216" s="12"/>
      <c r="F216" s="12"/>
      <c r="G216" s="12"/>
      <c r="H216" s="12"/>
      <c r="I216" s="12"/>
      <c r="J216" s="12"/>
      <c r="K216" s="12"/>
      <c r="L216" s="955"/>
    </row>
    <row r="217" spans="1:12" ht="12">
      <c r="A217" s="12"/>
      <c r="B217" s="12"/>
      <c r="C217" s="12"/>
      <c r="D217" s="17"/>
      <c r="E217" s="12"/>
      <c r="F217" s="12"/>
      <c r="G217" s="12"/>
      <c r="H217" s="12"/>
      <c r="I217" s="12"/>
      <c r="J217" s="12"/>
      <c r="K217" s="12"/>
      <c r="L217" s="955"/>
    </row>
    <row r="218" spans="1:12" ht="12">
      <c r="A218" s="12"/>
      <c r="B218" s="12"/>
      <c r="C218" s="12"/>
      <c r="D218" s="17"/>
      <c r="E218" s="12"/>
      <c r="F218" s="12"/>
      <c r="G218" s="12"/>
      <c r="H218" s="12"/>
      <c r="I218" s="12"/>
      <c r="J218" s="12"/>
      <c r="K218" s="12"/>
      <c r="L218" s="955"/>
    </row>
    <row r="219" spans="1:12" ht="12">
      <c r="A219" s="12"/>
      <c r="B219" s="12"/>
      <c r="C219" s="12"/>
      <c r="D219" s="17"/>
      <c r="E219" s="12"/>
      <c r="F219" s="12"/>
      <c r="G219" s="12"/>
      <c r="H219" s="12"/>
      <c r="I219" s="12"/>
      <c r="J219" s="12"/>
      <c r="K219" s="12"/>
      <c r="L219" s="955"/>
    </row>
    <row r="220" spans="1:12" ht="12">
      <c r="A220" s="12"/>
      <c r="B220" s="12"/>
      <c r="C220" s="12"/>
      <c r="D220" s="17"/>
      <c r="E220" s="12"/>
      <c r="F220" s="12"/>
      <c r="G220" s="12"/>
      <c r="H220" s="12"/>
      <c r="I220" s="12"/>
      <c r="J220" s="12"/>
      <c r="K220" s="12"/>
      <c r="L220" s="955"/>
    </row>
    <row r="221" spans="1:12" ht="12">
      <c r="A221" s="12"/>
      <c r="B221" s="12"/>
      <c r="C221" s="12"/>
      <c r="D221" s="17"/>
      <c r="E221" s="12"/>
      <c r="F221" s="12"/>
      <c r="G221" s="12"/>
      <c r="H221" s="12"/>
      <c r="I221" s="12"/>
      <c r="J221" s="12"/>
      <c r="K221" s="12"/>
      <c r="L221" s="955"/>
    </row>
    <row r="222" spans="1:12" ht="12">
      <c r="A222" s="12"/>
      <c r="B222" s="12"/>
      <c r="C222" s="12"/>
      <c r="D222" s="17"/>
      <c r="E222" s="12"/>
      <c r="F222" s="12"/>
      <c r="G222" s="12"/>
      <c r="H222" s="12"/>
      <c r="I222" s="12"/>
      <c r="J222" s="12"/>
      <c r="K222" s="12"/>
      <c r="L222" s="955"/>
    </row>
    <row r="223" spans="1:12" ht="12">
      <c r="A223" s="12"/>
      <c r="B223" s="12"/>
      <c r="C223" s="12"/>
      <c r="D223" s="17"/>
      <c r="E223" s="12"/>
      <c r="F223" s="12"/>
      <c r="G223" s="12"/>
      <c r="H223" s="12"/>
      <c r="I223" s="12"/>
      <c r="J223" s="12"/>
      <c r="K223" s="12"/>
      <c r="L223" s="955"/>
    </row>
    <row r="224" spans="1:12" ht="12">
      <c r="A224" s="12"/>
      <c r="B224" s="12"/>
      <c r="C224" s="12"/>
      <c r="D224" s="17"/>
      <c r="E224" s="12"/>
      <c r="F224" s="12"/>
      <c r="G224" s="12"/>
      <c r="H224" s="12"/>
      <c r="I224" s="12"/>
      <c r="J224" s="12"/>
      <c r="K224" s="12"/>
      <c r="L224" s="955"/>
    </row>
    <row r="225" spans="1:12" ht="12">
      <c r="A225" s="12"/>
      <c r="B225" s="12"/>
      <c r="C225" s="12"/>
      <c r="D225" s="17"/>
      <c r="E225" s="12"/>
      <c r="F225" s="12"/>
      <c r="G225" s="12"/>
      <c r="H225" s="12"/>
      <c r="I225" s="12"/>
      <c r="J225" s="12"/>
      <c r="K225" s="12"/>
      <c r="L225" s="955"/>
    </row>
    <row r="226" spans="1:12" ht="12">
      <c r="A226" s="12"/>
      <c r="B226" s="12"/>
      <c r="C226" s="12"/>
      <c r="D226" s="17"/>
      <c r="E226" s="12"/>
      <c r="F226" s="12"/>
      <c r="G226" s="12"/>
      <c r="H226" s="12"/>
      <c r="I226" s="12"/>
      <c r="J226" s="12"/>
      <c r="K226" s="12"/>
      <c r="L226" s="955"/>
    </row>
    <row r="227" spans="1:12" ht="12">
      <c r="A227" s="12"/>
      <c r="B227" s="12"/>
      <c r="C227" s="12"/>
      <c r="D227" s="17"/>
      <c r="E227" s="12"/>
      <c r="F227" s="12"/>
      <c r="G227" s="12"/>
      <c r="H227" s="12"/>
      <c r="I227" s="12"/>
      <c r="J227" s="12"/>
      <c r="K227" s="12"/>
      <c r="L227" s="955"/>
    </row>
    <row r="228" spans="1:12" ht="12">
      <c r="A228" s="12"/>
      <c r="B228" s="12"/>
      <c r="C228" s="12"/>
      <c r="D228" s="17"/>
      <c r="E228" s="12"/>
      <c r="F228" s="12"/>
      <c r="G228" s="12"/>
      <c r="H228" s="12"/>
      <c r="I228" s="12"/>
      <c r="J228" s="12"/>
      <c r="K228" s="12"/>
      <c r="L228" s="955"/>
    </row>
    <row r="229" spans="1:12" ht="12">
      <c r="A229" s="12"/>
      <c r="B229" s="12"/>
      <c r="C229" s="12"/>
      <c r="D229" s="17"/>
      <c r="E229" s="12"/>
      <c r="F229" s="12"/>
      <c r="G229" s="12"/>
      <c r="H229" s="12"/>
      <c r="I229" s="12"/>
      <c r="J229" s="12"/>
      <c r="K229" s="12"/>
      <c r="L229" s="955"/>
    </row>
    <row r="230" spans="1:12" ht="12">
      <c r="A230" s="12"/>
      <c r="B230" s="12"/>
      <c r="C230" s="12"/>
      <c r="D230" s="17"/>
      <c r="E230" s="12"/>
      <c r="F230" s="12"/>
      <c r="G230" s="12"/>
      <c r="H230" s="12"/>
      <c r="I230" s="12"/>
      <c r="J230" s="12"/>
      <c r="K230" s="12"/>
      <c r="L230" s="955"/>
    </row>
    <row r="231" spans="1:12" ht="12">
      <c r="A231" s="12"/>
      <c r="B231" s="12"/>
      <c r="C231" s="12"/>
      <c r="D231" s="17"/>
      <c r="E231" s="12"/>
      <c r="F231" s="12"/>
      <c r="G231" s="12"/>
      <c r="H231" s="12"/>
      <c r="I231" s="12"/>
      <c r="J231" s="12"/>
      <c r="K231" s="12"/>
      <c r="L231" s="955"/>
    </row>
    <row r="232" spans="1:12" ht="12">
      <c r="A232" s="12"/>
      <c r="B232" s="12"/>
      <c r="C232" s="12"/>
      <c r="D232" s="17"/>
      <c r="E232" s="12"/>
      <c r="F232" s="12"/>
      <c r="G232" s="12"/>
      <c r="H232" s="12"/>
      <c r="I232" s="12"/>
      <c r="J232" s="12"/>
      <c r="K232" s="12"/>
      <c r="L232" s="955"/>
    </row>
    <row r="233" spans="1:12" ht="12">
      <c r="A233" s="12"/>
      <c r="B233" s="12"/>
      <c r="C233" s="12"/>
      <c r="D233" s="17"/>
      <c r="E233" s="12"/>
      <c r="F233" s="12"/>
      <c r="G233" s="12"/>
      <c r="H233" s="12"/>
      <c r="I233" s="12"/>
      <c r="J233" s="12"/>
      <c r="K233" s="12"/>
      <c r="L233" s="955"/>
    </row>
    <row r="234" spans="1:12" ht="12">
      <c r="A234" s="12"/>
      <c r="B234" s="12"/>
      <c r="C234" s="12"/>
      <c r="D234" s="17"/>
      <c r="E234" s="12"/>
      <c r="F234" s="12"/>
      <c r="G234" s="12"/>
      <c r="H234" s="12"/>
      <c r="I234" s="12"/>
      <c r="J234" s="12"/>
      <c r="K234" s="12"/>
      <c r="L234" s="955"/>
    </row>
    <row r="235" spans="1:12" ht="12">
      <c r="A235" s="12"/>
      <c r="B235" s="12"/>
      <c r="C235" s="12"/>
      <c r="D235" s="17"/>
      <c r="E235" s="12"/>
      <c r="F235" s="12"/>
      <c r="G235" s="12"/>
      <c r="H235" s="12"/>
      <c r="I235" s="12"/>
      <c r="J235" s="12"/>
      <c r="K235" s="12"/>
      <c r="L235" s="955"/>
    </row>
    <row r="236" spans="1:12" ht="12">
      <c r="A236" s="12"/>
      <c r="B236" s="12"/>
      <c r="C236" s="12"/>
      <c r="D236" s="17"/>
      <c r="E236" s="12"/>
      <c r="F236" s="12"/>
      <c r="G236" s="12"/>
      <c r="H236" s="12"/>
      <c r="I236" s="12"/>
      <c r="J236" s="12"/>
      <c r="K236" s="12"/>
      <c r="L236" s="955"/>
    </row>
    <row r="237" spans="1:12" ht="12">
      <c r="A237" s="12"/>
      <c r="B237" s="12"/>
      <c r="C237" s="12"/>
      <c r="D237" s="17"/>
      <c r="E237" s="12"/>
      <c r="F237" s="12"/>
      <c r="G237" s="12"/>
      <c r="H237" s="12"/>
      <c r="I237" s="12"/>
      <c r="J237" s="12"/>
      <c r="K237" s="12"/>
      <c r="L237" s="955"/>
    </row>
    <row r="238" spans="1:12" ht="12">
      <c r="A238" s="12"/>
      <c r="B238" s="12"/>
      <c r="C238" s="12"/>
      <c r="D238" s="17"/>
      <c r="E238" s="12"/>
      <c r="F238" s="12"/>
      <c r="G238" s="12"/>
      <c r="H238" s="12"/>
      <c r="I238" s="12"/>
      <c r="J238" s="12"/>
      <c r="K238" s="12"/>
      <c r="L238" s="955"/>
    </row>
    <row r="239" spans="1:12" ht="12">
      <c r="A239" s="12"/>
      <c r="B239" s="12"/>
      <c r="C239" s="12"/>
      <c r="D239" s="17"/>
      <c r="E239" s="12"/>
      <c r="F239" s="12"/>
      <c r="G239" s="12"/>
      <c r="H239" s="12"/>
      <c r="I239" s="12"/>
      <c r="J239" s="12"/>
      <c r="K239" s="12"/>
      <c r="L239" s="955"/>
    </row>
    <row r="240" spans="1:12" ht="12">
      <c r="A240" s="12"/>
      <c r="B240" s="12"/>
      <c r="C240" s="12"/>
      <c r="D240" s="17"/>
      <c r="E240" s="12"/>
      <c r="F240" s="12"/>
      <c r="G240" s="12"/>
      <c r="H240" s="12"/>
      <c r="I240" s="12"/>
      <c r="J240" s="12"/>
      <c r="K240" s="12"/>
      <c r="L240" s="955"/>
    </row>
    <row r="241" spans="1:12" ht="12">
      <c r="A241" s="12"/>
      <c r="B241" s="12"/>
      <c r="C241" s="12"/>
      <c r="D241" s="17"/>
      <c r="E241" s="12"/>
      <c r="F241" s="12"/>
      <c r="G241" s="12"/>
      <c r="H241" s="12"/>
      <c r="I241" s="12"/>
      <c r="J241" s="12"/>
      <c r="K241" s="12"/>
      <c r="L241" s="955"/>
    </row>
    <row r="242" spans="1:12" ht="12">
      <c r="A242" s="12"/>
      <c r="B242" s="12"/>
      <c r="C242" s="12"/>
      <c r="D242" s="17"/>
      <c r="E242" s="12"/>
      <c r="F242" s="12"/>
      <c r="G242" s="12"/>
      <c r="H242" s="12"/>
      <c r="I242" s="12"/>
      <c r="J242" s="12"/>
      <c r="K242" s="12"/>
      <c r="L242" s="955"/>
    </row>
    <row r="243" spans="1:12" ht="12">
      <c r="A243" s="12"/>
      <c r="B243" s="12"/>
      <c r="C243" s="12"/>
      <c r="D243" s="17"/>
      <c r="E243" s="12"/>
      <c r="F243" s="12"/>
      <c r="G243" s="12"/>
      <c r="H243" s="12"/>
      <c r="I243" s="12"/>
      <c r="J243" s="12"/>
      <c r="K243" s="12"/>
      <c r="L243" s="955"/>
    </row>
    <row r="244" spans="1:12" ht="12">
      <c r="A244" s="12"/>
      <c r="B244" s="12"/>
      <c r="C244" s="12"/>
      <c r="D244" s="17"/>
      <c r="E244" s="12"/>
      <c r="F244" s="12"/>
      <c r="G244" s="12"/>
      <c r="H244" s="12"/>
      <c r="I244" s="12"/>
      <c r="J244" s="12"/>
      <c r="K244" s="12"/>
      <c r="L244" s="955"/>
    </row>
    <row r="245" spans="1:12" ht="12">
      <c r="A245" s="12"/>
      <c r="B245" s="12"/>
      <c r="C245" s="12"/>
      <c r="D245" s="17"/>
      <c r="E245" s="12"/>
      <c r="F245" s="12"/>
      <c r="G245" s="12"/>
      <c r="H245" s="12"/>
      <c r="I245" s="12"/>
      <c r="J245" s="12"/>
      <c r="K245" s="12"/>
      <c r="L245" s="955"/>
    </row>
    <row r="246" spans="1:12" ht="12">
      <c r="A246" s="12"/>
      <c r="B246" s="12"/>
      <c r="C246" s="12"/>
      <c r="D246" s="17"/>
      <c r="E246" s="12"/>
      <c r="F246" s="12"/>
      <c r="G246" s="12"/>
      <c r="H246" s="12"/>
      <c r="I246" s="12"/>
      <c r="J246" s="12"/>
      <c r="K246" s="12"/>
      <c r="L246" s="955"/>
    </row>
    <row r="247" spans="1:12" ht="12">
      <c r="A247" s="12"/>
      <c r="B247" s="12"/>
      <c r="C247" s="12"/>
      <c r="D247" s="17"/>
      <c r="E247" s="12"/>
      <c r="F247" s="12"/>
      <c r="G247" s="12"/>
      <c r="H247" s="12"/>
      <c r="I247" s="12"/>
      <c r="J247" s="12"/>
      <c r="K247" s="12"/>
      <c r="L247" s="955"/>
    </row>
    <row r="248" spans="1:12" ht="12">
      <c r="A248" s="12"/>
      <c r="B248" s="12"/>
      <c r="C248" s="12"/>
      <c r="D248" s="17"/>
      <c r="E248" s="12"/>
      <c r="F248" s="12"/>
      <c r="G248" s="12"/>
      <c r="H248" s="12"/>
      <c r="I248" s="12"/>
      <c r="J248" s="12"/>
      <c r="K248" s="12"/>
      <c r="L248" s="955"/>
    </row>
    <row r="249" spans="1:12" ht="12">
      <c r="A249" s="12"/>
      <c r="B249" s="12"/>
      <c r="C249" s="12"/>
      <c r="D249" s="17"/>
      <c r="E249" s="12"/>
      <c r="F249" s="12"/>
      <c r="G249" s="12"/>
      <c r="H249" s="12"/>
      <c r="I249" s="12"/>
      <c r="J249" s="12"/>
      <c r="K249" s="12"/>
      <c r="L249" s="955"/>
    </row>
    <row r="250" spans="1:12" ht="12">
      <c r="A250" s="12"/>
      <c r="B250" s="12"/>
      <c r="C250" s="12"/>
      <c r="D250" s="17"/>
      <c r="E250" s="12"/>
      <c r="F250" s="12"/>
      <c r="G250" s="12"/>
      <c r="H250" s="12"/>
      <c r="I250" s="12"/>
      <c r="J250" s="12"/>
      <c r="K250" s="12"/>
      <c r="L250" s="955"/>
    </row>
    <row r="251" spans="1:12" ht="12">
      <c r="A251" s="12"/>
      <c r="B251" s="12"/>
      <c r="C251" s="12"/>
      <c r="D251" s="17"/>
      <c r="E251" s="12"/>
      <c r="F251" s="12"/>
      <c r="G251" s="12"/>
      <c r="H251" s="12"/>
      <c r="I251" s="12"/>
      <c r="J251" s="12"/>
      <c r="K251" s="12"/>
      <c r="L251" s="955"/>
    </row>
    <row r="252" spans="1:12" ht="12">
      <c r="A252" s="12"/>
      <c r="B252" s="12"/>
      <c r="C252" s="12"/>
      <c r="D252" s="17"/>
      <c r="E252" s="12"/>
      <c r="F252" s="12"/>
      <c r="G252" s="12"/>
      <c r="H252" s="12"/>
      <c r="I252" s="12"/>
      <c r="J252" s="12"/>
      <c r="K252" s="12"/>
      <c r="L252" s="955"/>
    </row>
    <row r="253" spans="1:12" ht="12">
      <c r="A253" s="12"/>
      <c r="B253" s="12"/>
      <c r="C253" s="12"/>
      <c r="D253" s="17"/>
      <c r="E253" s="12"/>
      <c r="F253" s="12"/>
      <c r="G253" s="12"/>
      <c r="H253" s="12"/>
      <c r="I253" s="12"/>
      <c r="J253" s="12"/>
      <c r="K253" s="12"/>
      <c r="L253" s="955"/>
    </row>
    <row r="254" spans="1:12" ht="12">
      <c r="A254" s="12"/>
      <c r="B254" s="12"/>
      <c r="C254" s="12"/>
      <c r="D254" s="17"/>
      <c r="E254" s="12"/>
      <c r="F254" s="12"/>
      <c r="G254" s="12"/>
      <c r="H254" s="12"/>
      <c r="I254" s="12"/>
      <c r="J254" s="12"/>
      <c r="K254" s="12"/>
      <c r="L254" s="955"/>
    </row>
    <row r="255" spans="1:12" ht="12">
      <c r="A255" s="12"/>
      <c r="B255" s="12"/>
      <c r="C255" s="12"/>
      <c r="D255" s="17"/>
      <c r="E255" s="12"/>
      <c r="F255" s="12"/>
      <c r="G255" s="12"/>
      <c r="H255" s="12"/>
      <c r="I255" s="12"/>
      <c r="J255" s="12"/>
      <c r="K255" s="12"/>
      <c r="L255" s="955"/>
    </row>
    <row r="256" spans="1:12" ht="12">
      <c r="A256" s="12"/>
      <c r="B256" s="12"/>
      <c r="C256" s="12"/>
      <c r="D256" s="17"/>
      <c r="E256" s="12"/>
      <c r="F256" s="12"/>
      <c r="G256" s="12"/>
      <c r="H256" s="12"/>
      <c r="I256" s="12"/>
      <c r="J256" s="12"/>
      <c r="K256" s="12"/>
      <c r="L256" s="955"/>
    </row>
    <row r="257" spans="1:12" ht="12">
      <c r="A257" s="12"/>
      <c r="B257" s="12"/>
      <c r="C257" s="12"/>
      <c r="D257" s="17"/>
      <c r="E257" s="12"/>
      <c r="F257" s="12"/>
      <c r="G257" s="12"/>
      <c r="H257" s="12"/>
      <c r="I257" s="12"/>
      <c r="J257" s="12"/>
      <c r="K257" s="12"/>
      <c r="L257" s="955"/>
    </row>
    <row r="258" spans="1:12" ht="12">
      <c r="A258" s="12"/>
      <c r="B258" s="12"/>
      <c r="C258" s="12"/>
      <c r="D258" s="17"/>
      <c r="E258" s="12"/>
      <c r="F258" s="12"/>
      <c r="G258" s="12"/>
      <c r="H258" s="12"/>
      <c r="I258" s="12"/>
      <c r="J258" s="12"/>
      <c r="K258" s="12"/>
      <c r="L258" s="955"/>
    </row>
    <row r="259" spans="1:12" ht="12">
      <c r="A259" s="12"/>
      <c r="B259" s="12"/>
      <c r="C259" s="12"/>
      <c r="D259" s="17"/>
      <c r="E259" s="12"/>
      <c r="F259" s="12"/>
      <c r="G259" s="12"/>
      <c r="H259" s="12"/>
      <c r="I259" s="12"/>
      <c r="J259" s="12"/>
      <c r="K259" s="12"/>
      <c r="L259" s="955"/>
    </row>
    <row r="260" spans="1:12" ht="12">
      <c r="A260" s="12"/>
      <c r="B260" s="12"/>
      <c r="C260" s="12"/>
      <c r="D260" s="17"/>
      <c r="E260" s="12"/>
      <c r="F260" s="12"/>
      <c r="G260" s="12"/>
      <c r="H260" s="12"/>
      <c r="I260" s="12"/>
      <c r="J260" s="12"/>
      <c r="K260" s="12"/>
      <c r="L260" s="955"/>
    </row>
    <row r="261" spans="1:12" ht="12">
      <c r="A261" s="12"/>
      <c r="B261" s="12"/>
      <c r="C261" s="12"/>
      <c r="D261" s="17"/>
      <c r="E261" s="12"/>
      <c r="F261" s="12"/>
      <c r="G261" s="12"/>
      <c r="H261" s="12"/>
      <c r="I261" s="12"/>
      <c r="J261" s="12"/>
      <c r="K261" s="12"/>
      <c r="L261" s="955"/>
    </row>
    <row r="262" spans="1:12" ht="12">
      <c r="A262" s="12"/>
      <c r="B262" s="12"/>
      <c r="C262" s="12"/>
      <c r="D262" s="17"/>
      <c r="E262" s="12"/>
      <c r="F262" s="12"/>
      <c r="G262" s="12"/>
      <c r="H262" s="12"/>
      <c r="I262" s="12"/>
      <c r="J262" s="12"/>
      <c r="K262" s="12"/>
      <c r="L262" s="955"/>
    </row>
    <row r="263" spans="1:12" ht="12">
      <c r="A263" s="12"/>
      <c r="B263" s="12"/>
      <c r="C263" s="12"/>
      <c r="D263" s="17"/>
      <c r="E263" s="12"/>
      <c r="F263" s="12"/>
      <c r="G263" s="12"/>
      <c r="H263" s="12"/>
      <c r="I263" s="12"/>
      <c r="J263" s="12"/>
      <c r="K263" s="12"/>
      <c r="L263" s="955"/>
    </row>
    <row r="264" spans="1:12" ht="12">
      <c r="A264" s="12"/>
      <c r="B264" s="12"/>
      <c r="C264" s="12"/>
      <c r="D264" s="17"/>
      <c r="E264" s="12"/>
      <c r="F264" s="12"/>
      <c r="G264" s="12"/>
      <c r="H264" s="12"/>
      <c r="I264" s="12"/>
      <c r="J264" s="12"/>
      <c r="K264" s="12"/>
      <c r="L264" s="955"/>
    </row>
    <row r="265" spans="4:5" ht="12">
      <c r="D265" s="130"/>
      <c r="E265" s="12"/>
    </row>
    <row r="266" spans="4:5" ht="12">
      <c r="D266" s="130"/>
      <c r="E266" s="12"/>
    </row>
    <row r="267" spans="4:5" ht="12">
      <c r="D267" s="130"/>
      <c r="E267" s="12"/>
    </row>
  </sheetData>
  <sheetProtection/>
  <printOptions horizontalCentered="1" verticalCentered="1"/>
  <pageMargins left="0.07874015748031496" right="0.03937007874015748" top="0.4724409448818898" bottom="0.6692913385826772" header="0.1968503937007874" footer="0.11811023622047245"/>
  <pageSetup fitToHeight="2" horizontalDpi="300" verticalDpi="300" orientation="landscape" paperSize="9" scale="70" r:id="rId4"/>
  <headerFooter alignWithMargins="0">
    <oddHeader>&amp;CPreparato da LG &amp;D&amp;T&amp;RPagina &amp;P&amp;F</oddHeader>
  </headerFooter>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G32" sqref="G32"/>
    </sheetView>
  </sheetViews>
  <sheetFormatPr defaultColWidth="9.140625" defaultRowHeight="12.75"/>
  <cols>
    <col min="1" max="1" width="10.00390625" style="306" bestFit="1" customWidth="1"/>
    <col min="2" max="2" width="13.57421875" style="928" customWidth="1"/>
    <col min="3" max="4" width="8.7109375" style="928" bestFit="1" customWidth="1"/>
    <col min="5" max="6" width="9.7109375" style="928" bestFit="1" customWidth="1"/>
    <col min="7" max="7" width="10.140625" style="928" bestFit="1" customWidth="1"/>
    <col min="8" max="8" width="11.140625" style="928" customWidth="1"/>
    <col min="9" max="9" width="10.8515625" style="928" bestFit="1" customWidth="1"/>
    <col min="10" max="10" width="10.8515625" style="306" bestFit="1" customWidth="1"/>
    <col min="11" max="11" width="10.140625" style="306" customWidth="1"/>
    <col min="12" max="16384" width="9.140625" style="306" customWidth="1"/>
  </cols>
  <sheetData>
    <row r="1" spans="1:14" ht="11.25">
      <c r="A1" s="927" t="s">
        <v>157</v>
      </c>
      <c r="B1" s="927" t="s">
        <v>844</v>
      </c>
      <c r="E1" s="1093" t="s">
        <v>438</v>
      </c>
      <c r="F1" s="1093"/>
      <c r="G1" s="1093"/>
      <c r="H1" s="1093"/>
      <c r="I1" s="1093"/>
      <c r="J1" s="1093"/>
      <c r="K1" s="1093"/>
      <c r="L1" s="1093"/>
      <c r="M1" s="1093"/>
      <c r="N1" s="1093"/>
    </row>
    <row r="2" spans="1:14" ht="11.25">
      <c r="A2" s="927" t="s">
        <v>158</v>
      </c>
      <c r="B2" s="927" t="s">
        <v>845</v>
      </c>
      <c r="E2" s="1093"/>
      <c r="F2" s="1093"/>
      <c r="G2" s="1093"/>
      <c r="H2" s="1093"/>
      <c r="I2" s="1093"/>
      <c r="J2" s="1093"/>
      <c r="K2" s="1093"/>
      <c r="L2" s="1093"/>
      <c r="M2" s="1093"/>
      <c r="N2" s="1093"/>
    </row>
    <row r="3" spans="1:12" s="929" customFormat="1" ht="45">
      <c r="A3" s="929" t="s">
        <v>167</v>
      </c>
      <c r="B3" s="930" t="s">
        <v>170</v>
      </c>
      <c r="C3" s="931" t="s">
        <v>447</v>
      </c>
      <c r="D3" s="930" t="s">
        <v>172</v>
      </c>
      <c r="E3" s="931" t="s">
        <v>448</v>
      </c>
      <c r="F3" s="931" t="s">
        <v>174</v>
      </c>
      <c r="G3" s="931" t="s">
        <v>132</v>
      </c>
      <c r="H3" s="931" t="s">
        <v>437</v>
      </c>
      <c r="I3" s="930" t="s">
        <v>169</v>
      </c>
      <c r="J3" s="929" t="s">
        <v>439</v>
      </c>
      <c r="K3" s="929" t="s">
        <v>276</v>
      </c>
      <c r="L3" s="933" t="s">
        <v>446</v>
      </c>
    </row>
    <row r="4" spans="1:12" s="305" customFormat="1" ht="11.25">
      <c r="A4" s="305" t="s">
        <v>159</v>
      </c>
      <c r="B4" s="932">
        <v>9772.32</v>
      </c>
      <c r="C4" s="932">
        <v>9999.97</v>
      </c>
      <c r="D4" s="932">
        <v>0</v>
      </c>
      <c r="E4" s="932">
        <v>288</v>
      </c>
      <c r="F4" s="932">
        <v>0</v>
      </c>
      <c r="G4" s="932">
        <v>6039.21</v>
      </c>
      <c r="H4" s="932">
        <v>81250.75</v>
      </c>
      <c r="I4" s="932">
        <v>14021.08</v>
      </c>
      <c r="J4" s="932">
        <f aca="true" t="shared" si="0" ref="J4:J11">B4+C4-D4+E4-F4-G4</f>
        <v>14021.080000000002</v>
      </c>
      <c r="K4" s="932">
        <f>I4-J4</f>
        <v>0</v>
      </c>
      <c r="L4" s="932">
        <f aca="true" t="shared" si="1" ref="L4:L11">C4+E4</f>
        <v>10287.97</v>
      </c>
    </row>
    <row r="5" spans="1:12" s="305" customFormat="1" ht="11.25">
      <c r="A5" s="305" t="s">
        <v>160</v>
      </c>
      <c r="B5" s="932">
        <v>13000</v>
      </c>
      <c r="C5" s="932">
        <v>0</v>
      </c>
      <c r="D5" s="932">
        <v>0</v>
      </c>
      <c r="E5" s="932">
        <v>0</v>
      </c>
      <c r="F5" s="932">
        <v>0</v>
      </c>
      <c r="G5" s="932">
        <v>2600</v>
      </c>
      <c r="H5" s="932">
        <v>71600</v>
      </c>
      <c r="I5" s="932">
        <v>10400</v>
      </c>
      <c r="J5" s="932">
        <f t="shared" si="0"/>
        <v>10400</v>
      </c>
      <c r="K5" s="932">
        <f aca="true" t="shared" si="2" ref="K5:K11">I5-J5</f>
        <v>0</v>
      </c>
      <c r="L5" s="932">
        <f t="shared" si="1"/>
        <v>0</v>
      </c>
    </row>
    <row r="6" spans="1:12" s="305" customFormat="1" ht="11.25">
      <c r="A6" s="305" t="s">
        <v>161</v>
      </c>
      <c r="B6" s="932">
        <v>0</v>
      </c>
      <c r="C6" s="932">
        <v>0</v>
      </c>
      <c r="D6" s="932">
        <v>0</v>
      </c>
      <c r="E6" s="932">
        <v>0</v>
      </c>
      <c r="F6" s="932">
        <v>0</v>
      </c>
      <c r="G6" s="932">
        <v>0</v>
      </c>
      <c r="H6" s="932">
        <v>0</v>
      </c>
      <c r="I6" s="932">
        <v>0</v>
      </c>
      <c r="J6" s="932">
        <f t="shared" si="0"/>
        <v>0</v>
      </c>
      <c r="K6" s="932">
        <f t="shared" si="2"/>
        <v>0</v>
      </c>
      <c r="L6" s="932">
        <f t="shared" si="1"/>
        <v>0</v>
      </c>
    </row>
    <row r="7" spans="1:12" s="305" customFormat="1" ht="11.25">
      <c r="A7" s="305" t="s">
        <v>162</v>
      </c>
      <c r="B7" s="932">
        <v>10228.51</v>
      </c>
      <c r="C7" s="932">
        <v>0</v>
      </c>
      <c r="D7" s="932">
        <v>0</v>
      </c>
      <c r="E7" s="932">
        <v>2206.46</v>
      </c>
      <c r="F7" s="932">
        <v>0</v>
      </c>
      <c r="G7" s="932">
        <v>3124.36</v>
      </c>
      <c r="H7" s="932">
        <v>81218.31999999999</v>
      </c>
      <c r="I7" s="932">
        <v>9310.61</v>
      </c>
      <c r="J7" s="932">
        <f t="shared" si="0"/>
        <v>9310.61</v>
      </c>
      <c r="K7" s="932">
        <f t="shared" si="2"/>
        <v>0</v>
      </c>
      <c r="L7" s="932">
        <f t="shared" si="1"/>
        <v>2206.46</v>
      </c>
    </row>
    <row r="8" spans="1:12" s="305" customFormat="1" ht="11.25">
      <c r="A8" s="305" t="s">
        <v>163</v>
      </c>
      <c r="B8" s="932">
        <v>6774.25</v>
      </c>
      <c r="C8" s="932">
        <v>0</v>
      </c>
      <c r="D8" s="932">
        <v>0</v>
      </c>
      <c r="E8" s="932">
        <v>1245.04</v>
      </c>
      <c r="F8" s="932">
        <v>0</v>
      </c>
      <c r="G8" s="932">
        <v>2655.66</v>
      </c>
      <c r="H8" s="932">
        <v>25434.48</v>
      </c>
      <c r="I8" s="932">
        <v>5363.63</v>
      </c>
      <c r="J8" s="932">
        <f t="shared" si="0"/>
        <v>5363.63</v>
      </c>
      <c r="K8" s="932">
        <f t="shared" si="2"/>
        <v>0</v>
      </c>
      <c r="L8" s="932">
        <f t="shared" si="1"/>
        <v>1245.04</v>
      </c>
    </row>
    <row r="9" spans="1:12" s="305" customFormat="1" ht="11.25">
      <c r="A9" s="305" t="s">
        <v>164</v>
      </c>
      <c r="B9" s="932">
        <v>0</v>
      </c>
      <c r="C9" s="932">
        <v>0</v>
      </c>
      <c r="D9" s="932">
        <v>0</v>
      </c>
      <c r="E9" s="932">
        <v>0</v>
      </c>
      <c r="F9" s="932">
        <v>0</v>
      </c>
      <c r="G9" s="932">
        <v>0</v>
      </c>
      <c r="H9" s="932">
        <v>169.83</v>
      </c>
      <c r="I9" s="932">
        <v>0</v>
      </c>
      <c r="J9" s="932">
        <f t="shared" si="0"/>
        <v>0</v>
      </c>
      <c r="K9" s="932">
        <f t="shared" si="2"/>
        <v>0</v>
      </c>
      <c r="L9" s="932">
        <f t="shared" si="1"/>
        <v>0</v>
      </c>
    </row>
    <row r="10" spans="1:12" s="305" customFormat="1" ht="11.25">
      <c r="A10" s="305" t="s">
        <v>165</v>
      </c>
      <c r="B10" s="932">
        <v>0</v>
      </c>
      <c r="C10" s="932">
        <v>0</v>
      </c>
      <c r="D10" s="932">
        <v>0</v>
      </c>
      <c r="E10" s="932">
        <v>0</v>
      </c>
      <c r="F10" s="932">
        <v>0</v>
      </c>
      <c r="G10" s="932">
        <v>0</v>
      </c>
      <c r="H10" s="932">
        <v>0</v>
      </c>
      <c r="I10" s="932">
        <v>0</v>
      </c>
      <c r="J10" s="932">
        <f t="shared" si="0"/>
        <v>0</v>
      </c>
      <c r="K10" s="932">
        <f t="shared" si="2"/>
        <v>0</v>
      </c>
      <c r="L10" s="932">
        <f t="shared" si="1"/>
        <v>0</v>
      </c>
    </row>
    <row r="11" spans="1:12" s="305" customFormat="1" ht="11.25">
      <c r="A11" s="305" t="s">
        <v>166</v>
      </c>
      <c r="B11" s="932">
        <v>0</v>
      </c>
      <c r="C11" s="932">
        <v>0</v>
      </c>
      <c r="D11" s="932">
        <v>0</v>
      </c>
      <c r="E11" s="932">
        <v>0</v>
      </c>
      <c r="F11" s="932">
        <v>0</v>
      </c>
      <c r="G11" s="932">
        <v>0</v>
      </c>
      <c r="H11" s="932">
        <v>0</v>
      </c>
      <c r="I11" s="932">
        <v>0</v>
      </c>
      <c r="J11" s="932">
        <f t="shared" si="0"/>
        <v>0</v>
      </c>
      <c r="K11" s="932">
        <f t="shared" si="2"/>
        <v>0</v>
      </c>
      <c r="L11" s="932">
        <f t="shared" si="1"/>
        <v>0</v>
      </c>
    </row>
    <row r="12" spans="2:12" ht="11.25">
      <c r="B12" s="928">
        <f aca="true" t="shared" si="3" ref="B12:I12">SUM(B4:B11)</f>
        <v>39775.08</v>
      </c>
      <c r="C12" s="928">
        <f t="shared" si="3"/>
        <v>9999.97</v>
      </c>
      <c r="D12" s="928">
        <f t="shared" si="3"/>
        <v>0</v>
      </c>
      <c r="E12" s="928">
        <f t="shared" si="3"/>
        <v>3739.5</v>
      </c>
      <c r="F12" s="928">
        <f t="shared" si="3"/>
        <v>0</v>
      </c>
      <c r="G12" s="928">
        <f t="shared" si="3"/>
        <v>14419.23</v>
      </c>
      <c r="H12" s="928">
        <f t="shared" si="3"/>
        <v>259673.38</v>
      </c>
      <c r="I12" s="928">
        <f t="shared" si="3"/>
        <v>39095.32</v>
      </c>
      <c r="J12" s="928">
        <f>SUM(J4:J11)</f>
        <v>39095.32</v>
      </c>
      <c r="L12" s="928">
        <f>SUM(L4:L11)</f>
        <v>13739.470000000001</v>
      </c>
    </row>
    <row r="13" spans="8:11" ht="11.25">
      <c r="H13" s="928" t="s">
        <v>93</v>
      </c>
      <c r="J13" s="928">
        <f>B12+C12-D12+E12-F12-G12</f>
        <v>39095.32000000001</v>
      </c>
      <c r="K13" s="928">
        <f>J12-J13</f>
        <v>0</v>
      </c>
    </row>
    <row r="14" ht="11.25"/>
    <row r="15" ht="11.25"/>
    <row r="16" spans="1:11" s="929" customFormat="1" ht="45">
      <c r="A16" s="929" t="s">
        <v>361</v>
      </c>
      <c r="B16" s="930" t="s">
        <v>170</v>
      </c>
      <c r="C16" s="930" t="s">
        <v>171</v>
      </c>
      <c r="D16" s="930" t="s">
        <v>172</v>
      </c>
      <c r="E16" s="931" t="s">
        <v>173</v>
      </c>
      <c r="F16" s="931" t="s">
        <v>174</v>
      </c>
      <c r="G16" s="931" t="s">
        <v>132</v>
      </c>
      <c r="H16" s="931" t="s">
        <v>437</v>
      </c>
      <c r="I16" s="930" t="s">
        <v>169</v>
      </c>
      <c r="J16" s="929" t="s">
        <v>439</v>
      </c>
      <c r="K16" s="929" t="s">
        <v>276</v>
      </c>
    </row>
    <row r="17" spans="1:11" s="305" customFormat="1" ht="11.25">
      <c r="A17" s="305" t="s">
        <v>529</v>
      </c>
      <c r="B17" s="932">
        <v>1111338.85</v>
      </c>
      <c r="C17" s="932">
        <v>2311</v>
      </c>
      <c r="D17" s="932">
        <v>0</v>
      </c>
      <c r="E17" s="932">
        <v>0</v>
      </c>
      <c r="F17" s="932">
        <v>0</v>
      </c>
      <c r="G17" s="932">
        <v>27169.02</v>
      </c>
      <c r="H17" s="932">
        <v>265876.81</v>
      </c>
      <c r="I17" s="932">
        <v>1086480.83</v>
      </c>
      <c r="J17" s="932">
        <f aca="true" t="shared" si="4" ref="J17:J36">B17+C17-D17+E17-F17-G17</f>
        <v>1086480.83</v>
      </c>
      <c r="K17" s="932">
        <f>I17-J17</f>
        <v>0</v>
      </c>
    </row>
    <row r="18" spans="1:11" s="305" customFormat="1" ht="11.25">
      <c r="A18" s="305" t="s">
        <v>530</v>
      </c>
      <c r="B18" s="932">
        <v>1707583.76</v>
      </c>
      <c r="C18" s="932">
        <v>50394.67</v>
      </c>
      <c r="D18" s="932">
        <v>0</v>
      </c>
      <c r="E18" s="932">
        <v>127689.68000000001</v>
      </c>
      <c r="F18" s="932">
        <v>0</v>
      </c>
      <c r="G18" s="932">
        <v>38942.68</v>
      </c>
      <c r="H18" s="932">
        <v>278492.31</v>
      </c>
      <c r="I18" s="932">
        <v>1846725.43</v>
      </c>
      <c r="J18" s="932">
        <f t="shared" si="4"/>
        <v>1846725.43</v>
      </c>
      <c r="K18" s="932">
        <f aca="true" t="shared" si="5" ref="K18:K36">I18-J18</f>
        <v>0</v>
      </c>
    </row>
    <row r="19" spans="1:11" s="305" customFormat="1" ht="11.25">
      <c r="A19" s="305" t="s">
        <v>531</v>
      </c>
      <c r="B19" s="932">
        <v>330940.08</v>
      </c>
      <c r="C19" s="932">
        <v>35490.04</v>
      </c>
      <c r="D19" s="932">
        <v>0</v>
      </c>
      <c r="E19" s="932">
        <v>172327.41</v>
      </c>
      <c r="F19" s="932">
        <v>0</v>
      </c>
      <c r="G19" s="932">
        <v>15861.29</v>
      </c>
      <c r="H19" s="932">
        <v>213630.97</v>
      </c>
      <c r="I19" s="932">
        <v>522896.24</v>
      </c>
      <c r="J19" s="932">
        <f t="shared" si="4"/>
        <v>522896.24000000005</v>
      </c>
      <c r="K19" s="932">
        <f t="shared" si="5"/>
        <v>0</v>
      </c>
    </row>
    <row r="20" spans="1:11" s="305" customFormat="1" ht="11.25">
      <c r="A20" s="305" t="s">
        <v>532</v>
      </c>
      <c r="B20" s="932">
        <v>0</v>
      </c>
      <c r="C20" s="932">
        <v>0</v>
      </c>
      <c r="D20" s="932">
        <v>0</v>
      </c>
      <c r="E20" s="932">
        <v>0</v>
      </c>
      <c r="F20" s="932">
        <v>0</v>
      </c>
      <c r="G20" s="932">
        <v>0</v>
      </c>
      <c r="H20" s="932">
        <v>0</v>
      </c>
      <c r="I20" s="932">
        <v>0</v>
      </c>
      <c r="J20" s="932">
        <f t="shared" si="4"/>
        <v>0</v>
      </c>
      <c r="K20" s="932">
        <f t="shared" si="5"/>
        <v>0</v>
      </c>
    </row>
    <row r="21" spans="1:11" s="305" customFormat="1" ht="11.25">
      <c r="A21" s="305" t="s">
        <v>533</v>
      </c>
      <c r="B21" s="932">
        <v>57640</v>
      </c>
      <c r="C21" s="932">
        <v>0</v>
      </c>
      <c r="D21" s="932">
        <v>0</v>
      </c>
      <c r="E21" s="932">
        <v>0</v>
      </c>
      <c r="F21" s="932">
        <v>0</v>
      </c>
      <c r="G21" s="932">
        <v>1965</v>
      </c>
      <c r="H21" s="932">
        <v>9825</v>
      </c>
      <c r="I21" s="932">
        <v>55675</v>
      </c>
      <c r="J21" s="932">
        <f t="shared" si="4"/>
        <v>55675</v>
      </c>
      <c r="K21" s="932">
        <f t="shared" si="5"/>
        <v>0</v>
      </c>
    </row>
    <row r="22" spans="1:11" s="305" customFormat="1" ht="11.25">
      <c r="A22" s="305" t="s">
        <v>534</v>
      </c>
      <c r="B22" s="932">
        <v>16579.4</v>
      </c>
      <c r="C22" s="932">
        <v>0</v>
      </c>
      <c r="D22" s="932">
        <v>0</v>
      </c>
      <c r="E22" s="932">
        <v>0</v>
      </c>
      <c r="F22" s="932">
        <v>0</v>
      </c>
      <c r="G22" s="932">
        <v>0</v>
      </c>
      <c r="H22" s="932">
        <v>0</v>
      </c>
      <c r="I22" s="932">
        <v>16579.4</v>
      </c>
      <c r="J22" s="932">
        <f t="shared" si="4"/>
        <v>16579.4</v>
      </c>
      <c r="K22" s="932">
        <f t="shared" si="5"/>
        <v>0</v>
      </c>
    </row>
    <row r="23" spans="1:11" s="305" customFormat="1" ht="11.25">
      <c r="A23" s="305" t="s">
        <v>687</v>
      </c>
      <c r="B23" s="932">
        <v>0</v>
      </c>
      <c r="C23" s="932">
        <v>0</v>
      </c>
      <c r="D23" s="932">
        <v>0</v>
      </c>
      <c r="E23" s="932">
        <v>0</v>
      </c>
      <c r="F23" s="932">
        <v>0</v>
      </c>
      <c r="G23" s="932">
        <v>0</v>
      </c>
      <c r="H23" s="932">
        <v>0</v>
      </c>
      <c r="I23" s="932">
        <v>0</v>
      </c>
      <c r="J23" s="932">
        <f t="shared" si="4"/>
        <v>0</v>
      </c>
      <c r="K23" s="932">
        <f t="shared" si="5"/>
        <v>0</v>
      </c>
    </row>
    <row r="24" spans="1:11" s="305" customFormat="1" ht="11.25">
      <c r="A24" s="305" t="s">
        <v>688</v>
      </c>
      <c r="B24" s="932">
        <v>0</v>
      </c>
      <c r="C24" s="932">
        <v>0</v>
      </c>
      <c r="D24" s="932">
        <v>0</v>
      </c>
      <c r="E24" s="932">
        <v>0</v>
      </c>
      <c r="F24" s="932">
        <v>0</v>
      </c>
      <c r="G24" s="932">
        <v>0</v>
      </c>
      <c r="H24" s="932">
        <v>0</v>
      </c>
      <c r="I24" s="932">
        <v>0</v>
      </c>
      <c r="J24" s="932">
        <f t="shared" si="4"/>
        <v>0</v>
      </c>
      <c r="K24" s="932">
        <f t="shared" si="5"/>
        <v>0</v>
      </c>
    </row>
    <row r="25" spans="1:11" s="305" customFormat="1" ht="11.25">
      <c r="A25" s="305" t="s">
        <v>535</v>
      </c>
      <c r="B25" s="932">
        <v>18211.08</v>
      </c>
      <c r="C25" s="932">
        <v>2239.92</v>
      </c>
      <c r="D25" s="932">
        <v>0</v>
      </c>
      <c r="E25" s="932">
        <v>52687.5</v>
      </c>
      <c r="F25" s="932">
        <v>0</v>
      </c>
      <c r="G25" s="932">
        <v>7210.96</v>
      </c>
      <c r="H25" s="932">
        <v>25054.64</v>
      </c>
      <c r="I25" s="932">
        <v>65927.54</v>
      </c>
      <c r="J25" s="932">
        <f t="shared" si="4"/>
        <v>65927.54</v>
      </c>
      <c r="K25" s="932">
        <f t="shared" si="5"/>
        <v>0</v>
      </c>
    </row>
    <row r="26" spans="1:11" s="305" customFormat="1" ht="11.25">
      <c r="A26" s="305" t="s">
        <v>536</v>
      </c>
      <c r="B26" s="932">
        <v>0</v>
      </c>
      <c r="C26" s="932">
        <v>0</v>
      </c>
      <c r="D26" s="932">
        <v>0</v>
      </c>
      <c r="E26" s="932">
        <v>0</v>
      </c>
      <c r="F26" s="932">
        <v>0</v>
      </c>
      <c r="G26" s="932">
        <v>0</v>
      </c>
      <c r="H26" s="932">
        <v>0</v>
      </c>
      <c r="I26" s="932">
        <v>0</v>
      </c>
      <c r="J26" s="932">
        <f t="shared" si="4"/>
        <v>0</v>
      </c>
      <c r="K26" s="932">
        <f t="shared" si="5"/>
        <v>0</v>
      </c>
    </row>
    <row r="27" spans="1:11" s="305" customFormat="1" ht="11.25">
      <c r="A27" s="305" t="s">
        <v>537</v>
      </c>
      <c r="B27" s="932">
        <v>40736.08</v>
      </c>
      <c r="C27" s="932">
        <v>0</v>
      </c>
      <c r="D27" s="932">
        <v>0</v>
      </c>
      <c r="E27" s="932">
        <v>0</v>
      </c>
      <c r="F27" s="932">
        <v>0</v>
      </c>
      <c r="G27" s="932">
        <v>1386.39</v>
      </c>
      <c r="H27" s="932">
        <v>6863.34</v>
      </c>
      <c r="I27" s="932">
        <v>39349.69</v>
      </c>
      <c r="J27" s="932">
        <f t="shared" si="4"/>
        <v>39349.69</v>
      </c>
      <c r="K27" s="932">
        <f t="shared" si="5"/>
        <v>0</v>
      </c>
    </row>
    <row r="28" spans="1:11" s="305" customFormat="1" ht="11.25">
      <c r="A28" s="305" t="s">
        <v>538</v>
      </c>
      <c r="B28" s="932">
        <v>0</v>
      </c>
      <c r="C28" s="932">
        <v>0</v>
      </c>
      <c r="D28" s="932">
        <v>0</v>
      </c>
      <c r="E28" s="932">
        <v>0</v>
      </c>
      <c r="F28" s="932">
        <v>0</v>
      </c>
      <c r="G28" s="932">
        <v>0</v>
      </c>
      <c r="H28" s="932">
        <v>0</v>
      </c>
      <c r="I28" s="932">
        <v>0</v>
      </c>
      <c r="J28" s="932">
        <f t="shared" si="4"/>
        <v>0</v>
      </c>
      <c r="K28" s="932">
        <f t="shared" si="5"/>
        <v>0</v>
      </c>
    </row>
    <row r="29" spans="1:11" s="305" customFormat="1" ht="11.25">
      <c r="A29" s="305" t="s">
        <v>689</v>
      </c>
      <c r="B29" s="932">
        <v>0</v>
      </c>
      <c r="C29" s="932">
        <v>0</v>
      </c>
      <c r="D29" s="932">
        <v>0</v>
      </c>
      <c r="E29" s="932">
        <v>0</v>
      </c>
      <c r="F29" s="932">
        <v>0</v>
      </c>
      <c r="G29" s="932">
        <v>0</v>
      </c>
      <c r="H29" s="932">
        <v>0</v>
      </c>
      <c r="I29" s="932">
        <v>0</v>
      </c>
      <c r="J29" s="932">
        <f t="shared" si="4"/>
        <v>0</v>
      </c>
      <c r="K29" s="932">
        <f t="shared" si="5"/>
        <v>0</v>
      </c>
    </row>
    <row r="30" spans="1:11" s="305" customFormat="1" ht="11.25">
      <c r="A30" s="305" t="s">
        <v>690</v>
      </c>
      <c r="B30" s="932">
        <v>0</v>
      </c>
      <c r="C30" s="932">
        <v>0</v>
      </c>
      <c r="D30" s="932">
        <v>0</v>
      </c>
      <c r="E30" s="932">
        <v>0</v>
      </c>
      <c r="F30" s="932">
        <v>0</v>
      </c>
      <c r="G30" s="932">
        <v>0</v>
      </c>
      <c r="H30" s="932">
        <v>0</v>
      </c>
      <c r="I30" s="932">
        <v>0</v>
      </c>
      <c r="J30" s="932">
        <f t="shared" si="4"/>
        <v>0</v>
      </c>
      <c r="K30" s="932">
        <f t="shared" si="5"/>
        <v>0</v>
      </c>
    </row>
    <row r="31" spans="2:11" s="305" customFormat="1" ht="11.25">
      <c r="B31" s="932">
        <v>0</v>
      </c>
      <c r="C31" s="932">
        <v>0</v>
      </c>
      <c r="D31" s="932">
        <v>0</v>
      </c>
      <c r="E31" s="932">
        <v>0</v>
      </c>
      <c r="F31" s="932">
        <v>0</v>
      </c>
      <c r="G31" s="932">
        <v>0</v>
      </c>
      <c r="H31" s="932">
        <v>0</v>
      </c>
      <c r="I31" s="932">
        <v>0</v>
      </c>
      <c r="J31" s="932">
        <f t="shared" si="4"/>
        <v>0</v>
      </c>
      <c r="K31" s="932">
        <f t="shared" si="5"/>
        <v>0</v>
      </c>
    </row>
    <row r="32" spans="2:11" s="305" customFormat="1" ht="11.25">
      <c r="B32" s="932">
        <v>0</v>
      </c>
      <c r="C32" s="932">
        <v>0</v>
      </c>
      <c r="D32" s="932">
        <v>0</v>
      </c>
      <c r="E32" s="932">
        <v>0</v>
      </c>
      <c r="F32" s="932">
        <v>0</v>
      </c>
      <c r="G32" s="932">
        <v>0</v>
      </c>
      <c r="H32" s="932">
        <v>0</v>
      </c>
      <c r="I32" s="932">
        <v>0</v>
      </c>
      <c r="J32" s="932">
        <f t="shared" si="4"/>
        <v>0</v>
      </c>
      <c r="K32" s="932">
        <f t="shared" si="5"/>
        <v>0</v>
      </c>
    </row>
    <row r="33" spans="2:11" s="305" customFormat="1" ht="11.25">
      <c r="B33" s="932">
        <v>0</v>
      </c>
      <c r="C33" s="932">
        <v>0</v>
      </c>
      <c r="D33" s="932">
        <v>0</v>
      </c>
      <c r="E33" s="932">
        <v>0</v>
      </c>
      <c r="F33" s="932">
        <v>0</v>
      </c>
      <c r="G33" s="932">
        <v>0</v>
      </c>
      <c r="H33" s="932">
        <v>0</v>
      </c>
      <c r="I33" s="932">
        <v>0</v>
      </c>
      <c r="J33" s="932">
        <f t="shared" si="4"/>
        <v>0</v>
      </c>
      <c r="K33" s="932">
        <f t="shared" si="5"/>
        <v>0</v>
      </c>
    </row>
    <row r="34" spans="2:11" s="305" customFormat="1" ht="11.25">
      <c r="B34" s="932">
        <v>0</v>
      </c>
      <c r="C34" s="932">
        <v>0</v>
      </c>
      <c r="D34" s="932">
        <v>0</v>
      </c>
      <c r="E34" s="932">
        <v>0</v>
      </c>
      <c r="F34" s="932">
        <v>0</v>
      </c>
      <c r="G34" s="932">
        <v>0</v>
      </c>
      <c r="H34" s="932">
        <v>0</v>
      </c>
      <c r="I34" s="932">
        <v>0</v>
      </c>
      <c r="J34" s="932">
        <f t="shared" si="4"/>
        <v>0</v>
      </c>
      <c r="K34" s="932">
        <f t="shared" si="5"/>
        <v>0</v>
      </c>
    </row>
    <row r="35" spans="2:11" s="305" customFormat="1" ht="11.25">
      <c r="B35" s="932">
        <v>0</v>
      </c>
      <c r="C35" s="932">
        <v>0</v>
      </c>
      <c r="D35" s="932">
        <v>0</v>
      </c>
      <c r="E35" s="932">
        <v>0</v>
      </c>
      <c r="F35" s="932">
        <v>0</v>
      </c>
      <c r="G35" s="932">
        <v>0</v>
      </c>
      <c r="H35" s="932">
        <v>0</v>
      </c>
      <c r="I35" s="932">
        <v>0</v>
      </c>
      <c r="J35" s="932">
        <f t="shared" si="4"/>
        <v>0</v>
      </c>
      <c r="K35" s="932">
        <f t="shared" si="5"/>
        <v>0</v>
      </c>
    </row>
    <row r="36" spans="2:11" s="305" customFormat="1" ht="11.25">
      <c r="B36" s="932">
        <v>0</v>
      </c>
      <c r="C36" s="932">
        <v>0</v>
      </c>
      <c r="D36" s="932">
        <v>0</v>
      </c>
      <c r="E36" s="932">
        <v>0</v>
      </c>
      <c r="F36" s="932">
        <v>0</v>
      </c>
      <c r="G36" s="932">
        <v>0</v>
      </c>
      <c r="H36" s="932">
        <v>0</v>
      </c>
      <c r="I36" s="932">
        <v>0</v>
      </c>
      <c r="J36" s="932">
        <f t="shared" si="4"/>
        <v>0</v>
      </c>
      <c r="K36" s="932">
        <f t="shared" si="5"/>
        <v>0</v>
      </c>
    </row>
    <row r="37" spans="2:10" ht="11.25">
      <c r="B37" s="928">
        <f aca="true" t="shared" si="6" ref="B37:I37">SUM(B17:B36)</f>
        <v>3283029.2500000005</v>
      </c>
      <c r="C37" s="928">
        <f t="shared" si="6"/>
        <v>90435.62999999999</v>
      </c>
      <c r="D37" s="928">
        <f t="shared" si="6"/>
        <v>0</v>
      </c>
      <c r="E37" s="928">
        <f t="shared" si="6"/>
        <v>352704.59</v>
      </c>
      <c r="F37" s="928">
        <f t="shared" si="6"/>
        <v>0</v>
      </c>
      <c r="G37" s="928">
        <f t="shared" si="6"/>
        <v>92535.34</v>
      </c>
      <c r="H37" s="928">
        <f t="shared" si="6"/>
        <v>799743.07</v>
      </c>
      <c r="I37" s="928">
        <f t="shared" si="6"/>
        <v>3633634.13</v>
      </c>
      <c r="J37" s="928">
        <f>SUM(J17:J36)</f>
        <v>3633634.13</v>
      </c>
    </row>
    <row r="38" spans="8:11" ht="11.25">
      <c r="H38" s="928" t="s">
        <v>93</v>
      </c>
      <c r="J38" s="928">
        <f>B37+C37-D37+E37-F37-G37</f>
        <v>3633634.1300000004</v>
      </c>
      <c r="K38" s="928">
        <f>J37-J38</f>
        <v>0</v>
      </c>
    </row>
    <row r="39" ht="11.25"/>
    <row r="40" spans="1:11" s="929" customFormat="1" ht="45">
      <c r="A40" s="933" t="s">
        <v>131</v>
      </c>
      <c r="B40" s="930" t="s">
        <v>170</v>
      </c>
      <c r="C40" s="930" t="s">
        <v>171</v>
      </c>
      <c r="D40" s="930" t="s">
        <v>172</v>
      </c>
      <c r="E40" s="931" t="s">
        <v>173</v>
      </c>
      <c r="F40" s="931" t="s">
        <v>174</v>
      </c>
      <c r="G40" s="931" t="s">
        <v>132</v>
      </c>
      <c r="H40" s="930" t="s">
        <v>168</v>
      </c>
      <c r="I40" s="930" t="s">
        <v>169</v>
      </c>
      <c r="J40" s="929" t="s">
        <v>439</v>
      </c>
      <c r="K40" s="929" t="s">
        <v>276</v>
      </c>
    </row>
    <row r="41" spans="1:11" ht="11.25">
      <c r="A41" s="306" t="s">
        <v>362</v>
      </c>
      <c r="B41" s="932">
        <v>942357.47</v>
      </c>
      <c r="C41" s="932">
        <v>122366.29999999999</v>
      </c>
      <c r="D41" s="932">
        <v>0</v>
      </c>
      <c r="E41" s="932">
        <v>0</v>
      </c>
      <c r="F41" s="932">
        <v>352704.58999999997</v>
      </c>
      <c r="G41" s="932">
        <v>0</v>
      </c>
      <c r="H41" s="932">
        <v>0</v>
      </c>
      <c r="I41" s="932">
        <v>712019.18</v>
      </c>
      <c r="J41" s="928">
        <f>B41+C41-D41+E41-F41-G41</f>
        <v>712019.18</v>
      </c>
      <c r="K41" s="932">
        <f>I41-J41</f>
        <v>0</v>
      </c>
    </row>
    <row r="44" ht="11.25"/>
    <row r="45" ht="11.25"/>
    <row r="46" ht="11.25"/>
    <row r="47" ht="11.25"/>
    <row r="48" ht="11.25"/>
    <row r="49" ht="11.25"/>
  </sheetData>
  <sheetProtection/>
  <mergeCells count="1">
    <mergeCell ref="E1:N2"/>
  </mergeCells>
  <printOptions/>
  <pageMargins left="0.1968503937007874" right="0.1968503937007874" top="0.984251968503937" bottom="0.984251968503937" header="0.5118110236220472" footer="0.5118110236220472"/>
  <pageSetup fitToHeight="1" fitToWidth="1" horizontalDpi="600" verticalDpi="600" orientation="portrait" paperSize="9" scale="72" r:id="rId3"/>
  <legacyDrawing r:id="rId2"/>
</worksheet>
</file>

<file path=xl/worksheets/sheet2.xml><?xml version="1.0" encoding="utf-8"?>
<worksheet xmlns="http://schemas.openxmlformats.org/spreadsheetml/2006/main" xmlns:r="http://schemas.openxmlformats.org/officeDocument/2006/relationships">
  <dimension ref="A2:L111"/>
  <sheetViews>
    <sheetView zoomScalePageLayoutView="0" workbookViewId="0" topLeftCell="A86">
      <selection activeCell="I111" sqref="I111"/>
    </sheetView>
  </sheetViews>
  <sheetFormatPr defaultColWidth="9.140625" defaultRowHeight="12.75"/>
  <cols>
    <col min="1" max="1" width="2.7109375" style="0" customWidth="1"/>
    <col min="3" max="3" width="13.140625" style="0" customWidth="1"/>
    <col min="4" max="4" width="0.42578125" style="0" hidden="1" customWidth="1"/>
    <col min="5" max="5" width="17.421875" style="0" customWidth="1"/>
    <col min="6" max="6" width="15.28125" style="0" bestFit="1" customWidth="1"/>
    <col min="7" max="7" width="16.421875" style="0" customWidth="1"/>
    <col min="8" max="8" width="16.140625" style="0" customWidth="1"/>
    <col min="9" max="9" width="14.140625" style="0" bestFit="1" customWidth="1"/>
    <col min="10" max="10" width="13.57421875" style="374" bestFit="1" customWidth="1"/>
    <col min="12" max="12" width="13.8515625" style="0" customWidth="1"/>
  </cols>
  <sheetData>
    <row r="1" ht="12.75"/>
    <row r="2" spans="5:8" ht="17.25" customHeight="1">
      <c r="E2" s="183" t="s">
        <v>652</v>
      </c>
      <c r="F2" s="133"/>
      <c r="G2" s="133"/>
      <c r="H2" s="133"/>
    </row>
    <row r="3" ht="13.5" thickBot="1"/>
    <row r="4" spans="2:10" ht="27" customHeight="1">
      <c r="B4" s="133"/>
      <c r="C4" s="229" t="s">
        <v>735</v>
      </c>
      <c r="D4" s="230"/>
      <c r="E4" s="230"/>
      <c r="F4" s="231" t="str">
        <f>anagrafica!E8</f>
        <v>COMUNE DI MONTASOLA</v>
      </c>
      <c r="G4" s="230"/>
      <c r="H4" s="232" t="s">
        <v>653</v>
      </c>
      <c r="I4" s="233" t="str">
        <f>anagrafica!E12</f>
        <v>2014</v>
      </c>
      <c r="J4" s="298"/>
    </row>
    <row r="5" spans="3:9" ht="20.25">
      <c r="C5" s="234"/>
      <c r="D5" s="235"/>
      <c r="E5" s="235"/>
      <c r="F5" s="235"/>
      <c r="G5" s="235"/>
      <c r="H5" s="235"/>
      <c r="I5" s="236"/>
    </row>
    <row r="6" spans="3:9" ht="22.5" customHeight="1">
      <c r="C6" s="237"/>
      <c r="D6" s="235"/>
      <c r="E6" s="235"/>
      <c r="F6" s="238"/>
      <c r="G6" s="235"/>
      <c r="H6" s="235"/>
      <c r="I6" s="236"/>
    </row>
    <row r="7" spans="3:9" ht="13.5" customHeight="1" thickBot="1">
      <c r="C7" s="239"/>
      <c r="D7" s="240"/>
      <c r="E7" s="240"/>
      <c r="F7" s="241"/>
      <c r="G7" s="241"/>
      <c r="H7" s="241"/>
      <c r="I7" s="242"/>
    </row>
    <row r="8" ht="13.5" thickBot="1"/>
    <row r="9" ht="13.5" hidden="1" thickBot="1"/>
    <row r="10" spans="2:12" ht="51.75" thickBot="1">
      <c r="B10" s="166" t="s">
        <v>611</v>
      </c>
      <c r="C10" s="167" t="s">
        <v>442</v>
      </c>
      <c r="D10" s="167"/>
      <c r="E10" s="168" t="s">
        <v>443</v>
      </c>
      <c r="F10" s="168" t="s">
        <v>657</v>
      </c>
      <c r="G10" s="168" t="s">
        <v>455</v>
      </c>
      <c r="H10" s="168" t="s">
        <v>656</v>
      </c>
      <c r="I10" s="168" t="s">
        <v>742</v>
      </c>
      <c r="J10" s="451" t="s">
        <v>658</v>
      </c>
      <c r="L10" t="s">
        <v>640</v>
      </c>
    </row>
    <row r="11" spans="2:12" ht="13.5">
      <c r="B11" s="162"/>
      <c r="C11" s="163"/>
      <c r="D11" s="141"/>
      <c r="E11" s="170"/>
      <c r="F11" s="170"/>
      <c r="G11" s="170"/>
      <c r="H11" s="493"/>
      <c r="I11" s="170"/>
      <c r="J11" s="452"/>
      <c r="L11" s="134"/>
    </row>
    <row r="12" spans="2:12" ht="13.5">
      <c r="B12" s="290">
        <v>1</v>
      </c>
      <c r="C12" s="161" t="s">
        <v>660</v>
      </c>
      <c r="D12" s="142"/>
      <c r="E12" s="575">
        <v>63768.61</v>
      </c>
      <c r="F12" s="575">
        <v>79768.7</v>
      </c>
      <c r="G12" s="575">
        <v>114700.35</v>
      </c>
      <c r="H12" s="576">
        <f>E12+G12-F12-I12+J12</f>
        <v>98906.92000000003</v>
      </c>
      <c r="I12" s="575">
        <v>0</v>
      </c>
      <c r="J12" s="577">
        <v>206.66</v>
      </c>
      <c r="L12" s="134">
        <f>SUM(E12,-F12,G12,-I12,J12)</f>
        <v>98906.92000000001</v>
      </c>
    </row>
    <row r="13" spans="2:12" ht="13.5">
      <c r="B13" s="291"/>
      <c r="C13" s="161"/>
      <c r="D13" s="142"/>
      <c r="E13" s="575"/>
      <c r="F13" s="575"/>
      <c r="G13" s="575"/>
      <c r="H13" s="576"/>
      <c r="I13" s="575"/>
      <c r="J13" s="577"/>
      <c r="L13" s="134"/>
    </row>
    <row r="14" spans="2:12" ht="13.5">
      <c r="B14" s="290">
        <v>1</v>
      </c>
      <c r="C14" s="161" t="s">
        <v>659</v>
      </c>
      <c r="D14" s="142"/>
      <c r="E14" s="575">
        <v>18486.19</v>
      </c>
      <c r="F14" s="575">
        <v>49144.38</v>
      </c>
      <c r="G14" s="575">
        <v>62503</v>
      </c>
      <c r="H14" s="576">
        <f>E14+G14-F14-I14+J14</f>
        <v>31844.810000000005</v>
      </c>
      <c r="I14" s="575">
        <v>0</v>
      </c>
      <c r="J14" s="577"/>
      <c r="L14" s="134">
        <f>SUM(E14,-F14,G14,-I14,J14)</f>
        <v>31844.81</v>
      </c>
    </row>
    <row r="15" spans="2:12" ht="13.5">
      <c r="B15" s="291"/>
      <c r="C15" s="161"/>
      <c r="D15" s="142"/>
      <c r="E15" s="575"/>
      <c r="F15" s="575"/>
      <c r="G15" s="575"/>
      <c r="H15" s="576"/>
      <c r="I15" s="575"/>
      <c r="J15" s="577"/>
      <c r="L15" s="134"/>
    </row>
    <row r="16" spans="2:12" ht="13.5">
      <c r="B16" s="290">
        <v>1</v>
      </c>
      <c r="C16" s="161" t="s">
        <v>661</v>
      </c>
      <c r="D16" s="142"/>
      <c r="E16" s="575">
        <v>15623.23</v>
      </c>
      <c r="F16" s="575">
        <v>375386.95</v>
      </c>
      <c r="G16" s="575">
        <v>391364.78</v>
      </c>
      <c r="H16" s="576">
        <f>E16+G16-F16-I16+J16</f>
        <v>31601.03</v>
      </c>
      <c r="I16" s="575">
        <v>0.03</v>
      </c>
      <c r="J16" s="577"/>
      <c r="L16" s="134">
        <f>SUM(E16,-F16,G16,-I16,J16)</f>
        <v>31601.03</v>
      </c>
    </row>
    <row r="17" spans="2:12" ht="14.25" thickBot="1">
      <c r="B17" s="164"/>
      <c r="C17" s="161"/>
      <c r="D17" s="142"/>
      <c r="E17" s="575"/>
      <c r="F17" s="575"/>
      <c r="G17" s="575"/>
      <c r="H17" s="576"/>
      <c r="I17" s="575"/>
      <c r="J17" s="577"/>
      <c r="L17" s="134"/>
    </row>
    <row r="18" spans="2:12" ht="26.25" customHeight="1" thickBot="1">
      <c r="B18" s="147" t="s">
        <v>631</v>
      </c>
      <c r="C18" s="143" t="s">
        <v>612</v>
      </c>
      <c r="D18" s="144"/>
      <c r="E18" s="578">
        <f aca="true" t="shared" si="0" ref="E18:J18">SUM(E12:E16)</f>
        <v>97878.03</v>
      </c>
      <c r="F18" s="578">
        <f t="shared" si="0"/>
        <v>504300.03</v>
      </c>
      <c r="G18" s="578">
        <f t="shared" si="0"/>
        <v>568568.13</v>
      </c>
      <c r="H18" s="578">
        <f t="shared" si="0"/>
        <v>162352.76000000004</v>
      </c>
      <c r="I18" s="578">
        <f t="shared" si="0"/>
        <v>0.03</v>
      </c>
      <c r="J18" s="579">
        <f t="shared" si="0"/>
        <v>206.66</v>
      </c>
      <c r="L18" s="134">
        <f>SUM(E18,-F18,G18,-I18,J18)</f>
        <v>162352.76</v>
      </c>
    </row>
    <row r="19" ht="12.75" customHeight="1">
      <c r="L19" s="134"/>
    </row>
    <row r="20" ht="12.75">
      <c r="L20" s="134"/>
    </row>
    <row r="21" ht="12.75">
      <c r="L21" s="134"/>
    </row>
    <row r="22" ht="13.5" thickBot="1">
      <c r="L22" s="134"/>
    </row>
    <row r="23" spans="2:12" ht="51.75" thickBot="1">
      <c r="B23" s="166" t="s">
        <v>611</v>
      </c>
      <c r="C23" s="167" t="s">
        <v>442</v>
      </c>
      <c r="D23" s="167"/>
      <c r="E23" s="168" t="s">
        <v>443</v>
      </c>
      <c r="F23" s="168" t="s">
        <v>657</v>
      </c>
      <c r="G23" s="168" t="s">
        <v>455</v>
      </c>
      <c r="H23" s="168" t="s">
        <v>656</v>
      </c>
      <c r="I23" s="168" t="s">
        <v>742</v>
      </c>
      <c r="J23" s="451" t="s">
        <v>658</v>
      </c>
      <c r="L23" s="134"/>
    </row>
    <row r="24" spans="2:12" ht="20.25" customHeight="1">
      <c r="B24" s="162"/>
      <c r="C24" s="163"/>
      <c r="D24" s="152"/>
      <c r="E24" s="170"/>
      <c r="F24" s="170"/>
      <c r="G24" s="170"/>
      <c r="H24" s="493"/>
      <c r="I24" s="170"/>
      <c r="J24" s="452"/>
      <c r="L24" s="134"/>
    </row>
    <row r="25" spans="2:12" ht="13.5">
      <c r="B25" s="290">
        <v>2</v>
      </c>
      <c r="C25" s="161" t="s">
        <v>613</v>
      </c>
      <c r="D25" s="153"/>
      <c r="E25" s="575">
        <v>18045.76</v>
      </c>
      <c r="F25" s="575">
        <v>12749.65</v>
      </c>
      <c r="G25" s="575">
        <v>10922.68</v>
      </c>
      <c r="H25" s="576">
        <f>E25+G25-F25-I25+J25</f>
        <v>16421.52</v>
      </c>
      <c r="I25" s="575"/>
      <c r="J25" s="577">
        <v>202.73</v>
      </c>
      <c r="L25" s="134">
        <f>SUM(E25,-F25,G25,-I25,J25)</f>
        <v>16421.52</v>
      </c>
    </row>
    <row r="26" spans="2:12" ht="13.5">
      <c r="B26" s="291"/>
      <c r="C26" s="161"/>
      <c r="D26" s="153"/>
      <c r="E26" s="575"/>
      <c r="F26" s="575"/>
      <c r="G26" s="575"/>
      <c r="H26" s="576"/>
      <c r="I26" s="575"/>
      <c r="J26" s="577"/>
      <c r="L26" s="134"/>
    </row>
    <row r="27" spans="2:12" ht="13.5">
      <c r="B27" s="290">
        <v>2</v>
      </c>
      <c r="C27" s="161" t="s">
        <v>614</v>
      </c>
      <c r="D27" s="153"/>
      <c r="E27" s="575">
        <v>137931.86</v>
      </c>
      <c r="F27" s="575">
        <v>51746.53</v>
      </c>
      <c r="G27" s="575">
        <v>52702.43</v>
      </c>
      <c r="H27" s="576">
        <f aca="true" t="shared" si="1" ref="H27:H33">E27+G27-F27-I27+J27</f>
        <v>138887.75999999998</v>
      </c>
      <c r="I27" s="575"/>
      <c r="J27" s="577"/>
      <c r="L27" s="134">
        <f>SUM(E27,-F27,G27,-I27,J27)</f>
        <v>138887.75999999998</v>
      </c>
    </row>
    <row r="28" spans="2:12" ht="13.5">
      <c r="B28" s="291"/>
      <c r="C28" s="161"/>
      <c r="D28" s="153"/>
      <c r="E28" s="575"/>
      <c r="F28" s="575"/>
      <c r="G28" s="575"/>
      <c r="H28" s="576"/>
      <c r="I28" s="575"/>
      <c r="J28" s="577"/>
      <c r="L28" s="134"/>
    </row>
    <row r="29" spans="2:12" ht="13.5">
      <c r="B29" s="290">
        <v>2</v>
      </c>
      <c r="C29" s="161" t="s">
        <v>615</v>
      </c>
      <c r="D29" s="153"/>
      <c r="E29" s="575">
        <v>40901</v>
      </c>
      <c r="F29" s="575">
        <v>8943</v>
      </c>
      <c r="G29" s="575">
        <v>14713</v>
      </c>
      <c r="H29" s="576">
        <f t="shared" si="1"/>
        <v>47185</v>
      </c>
      <c r="I29" s="575"/>
      <c r="J29" s="577">
        <v>514</v>
      </c>
      <c r="L29" s="134">
        <f>SUM(E29,-F29,G29,-I29,J29)</f>
        <v>47185</v>
      </c>
    </row>
    <row r="30" spans="2:12" ht="13.5">
      <c r="B30" s="290"/>
      <c r="C30" s="161"/>
      <c r="D30" s="153"/>
      <c r="E30" s="575"/>
      <c r="F30" s="575"/>
      <c r="G30" s="575"/>
      <c r="H30" s="576"/>
      <c r="I30" s="575"/>
      <c r="J30" s="577"/>
      <c r="L30" s="134"/>
    </row>
    <row r="31" spans="2:12" ht="13.5">
      <c r="B31" s="290">
        <v>2</v>
      </c>
      <c r="C31" s="161" t="s">
        <v>625</v>
      </c>
      <c r="D31" s="136" t="s">
        <v>456</v>
      </c>
      <c r="E31" s="575"/>
      <c r="F31" s="575"/>
      <c r="G31" s="575"/>
      <c r="H31" s="576">
        <f t="shared" si="1"/>
        <v>0</v>
      </c>
      <c r="I31" s="575"/>
      <c r="J31" s="577"/>
      <c r="L31" s="134">
        <f>SUM(E31,-F31,G31,-I31,J31)</f>
        <v>0</v>
      </c>
    </row>
    <row r="32" spans="2:12" ht="13.5">
      <c r="B32" s="290"/>
      <c r="C32" s="161"/>
      <c r="D32" s="154"/>
      <c r="E32" s="575"/>
      <c r="F32" s="575"/>
      <c r="G32" s="575"/>
      <c r="H32" s="576"/>
      <c r="I32" s="575"/>
      <c r="J32" s="577"/>
      <c r="L32" s="134"/>
    </row>
    <row r="33" spans="2:12" ht="13.5">
      <c r="B33" s="290">
        <v>2</v>
      </c>
      <c r="C33" s="161" t="s">
        <v>616</v>
      </c>
      <c r="D33" s="154"/>
      <c r="E33" s="575">
        <v>15345.06</v>
      </c>
      <c r="F33" s="575"/>
      <c r="G33" s="575"/>
      <c r="H33" s="576">
        <f t="shared" si="1"/>
        <v>15345.06</v>
      </c>
      <c r="I33" s="575"/>
      <c r="J33" s="577"/>
      <c r="L33" s="134">
        <f>SUM(E33,-F33,G33,-I33,J33)</f>
        <v>15345.06</v>
      </c>
    </row>
    <row r="34" spans="2:12" ht="9.75" customHeight="1" thickBot="1">
      <c r="B34" s="164"/>
      <c r="C34" s="164"/>
      <c r="D34" s="154"/>
      <c r="E34" s="575"/>
      <c r="F34" s="575"/>
      <c r="G34" s="575"/>
      <c r="H34" s="576"/>
      <c r="I34" s="575"/>
      <c r="J34" s="577"/>
      <c r="L34" s="134"/>
    </row>
    <row r="35" spans="2:12" ht="29.25" customHeight="1" thickBot="1">
      <c r="B35" s="155" t="s">
        <v>632</v>
      </c>
      <c r="C35" s="143" t="s">
        <v>612</v>
      </c>
      <c r="D35" s="156"/>
      <c r="E35" s="578">
        <f aca="true" t="shared" si="2" ref="E35:J35">SUM(E25:E33)</f>
        <v>212223.68</v>
      </c>
      <c r="F35" s="578">
        <f t="shared" si="2"/>
        <v>73439.18</v>
      </c>
      <c r="G35" s="578">
        <f t="shared" si="2"/>
        <v>78338.11</v>
      </c>
      <c r="H35" s="578">
        <f t="shared" si="2"/>
        <v>217839.33999999997</v>
      </c>
      <c r="I35" s="578">
        <f t="shared" si="2"/>
        <v>0</v>
      </c>
      <c r="J35" s="579">
        <f t="shared" si="2"/>
        <v>716.73</v>
      </c>
      <c r="L35" s="134">
        <f>SUM(E35,-F35,G35,-I35,J35)</f>
        <v>217839.34</v>
      </c>
    </row>
    <row r="36" ht="12.75">
      <c r="L36" s="134"/>
    </row>
    <row r="37" ht="12.75">
      <c r="L37" s="134"/>
    </row>
    <row r="38" ht="12.75">
      <c r="L38" s="134"/>
    </row>
    <row r="39" ht="13.5" thickBot="1">
      <c r="L39" s="134"/>
    </row>
    <row r="40" spans="2:12" ht="51.75" thickBot="1">
      <c r="B40" s="166" t="s">
        <v>611</v>
      </c>
      <c r="C40" s="167" t="s">
        <v>442</v>
      </c>
      <c r="D40" s="167"/>
      <c r="E40" s="168" t="s">
        <v>443</v>
      </c>
      <c r="F40" s="168" t="s">
        <v>657</v>
      </c>
      <c r="G40" s="168" t="s">
        <v>455</v>
      </c>
      <c r="H40" s="168" t="s">
        <v>656</v>
      </c>
      <c r="I40" s="168" t="s">
        <v>741</v>
      </c>
      <c r="J40" s="451" t="s">
        <v>658</v>
      </c>
      <c r="L40" s="134"/>
    </row>
    <row r="41" spans="2:12" ht="13.5">
      <c r="B41" s="162"/>
      <c r="C41" s="163"/>
      <c r="D41" s="141"/>
      <c r="E41" s="170"/>
      <c r="F41" s="170"/>
      <c r="G41" s="170"/>
      <c r="H41" s="493"/>
      <c r="I41" s="170"/>
      <c r="J41" s="452"/>
      <c r="L41" s="134"/>
    </row>
    <row r="42" spans="2:12" ht="13.5">
      <c r="B42" s="290">
        <v>3</v>
      </c>
      <c r="C42" s="161" t="s">
        <v>617</v>
      </c>
      <c r="D42" s="142"/>
      <c r="E42" s="575">
        <v>56170.29</v>
      </c>
      <c r="F42" s="575">
        <v>43243.74</v>
      </c>
      <c r="G42" s="575">
        <v>52020</v>
      </c>
      <c r="H42" s="576">
        <f>E42+G42-F42-I42+J42</f>
        <v>64767.53000000001</v>
      </c>
      <c r="I42" s="575">
        <v>179.02</v>
      </c>
      <c r="J42" s="577"/>
      <c r="L42" s="134">
        <f>SUM(E42,-F42,G42,-I42,J42)</f>
        <v>64767.530000000006</v>
      </c>
    </row>
    <row r="43" spans="2:12" ht="13.5">
      <c r="B43" s="291"/>
      <c r="C43" s="161"/>
      <c r="D43" s="142"/>
      <c r="E43" s="575"/>
      <c r="F43" s="575"/>
      <c r="G43" s="575"/>
      <c r="H43" s="576"/>
      <c r="I43" s="575"/>
      <c r="J43" s="577"/>
      <c r="L43" s="134"/>
    </row>
    <row r="44" spans="2:12" ht="13.5">
      <c r="B44" s="290">
        <v>3</v>
      </c>
      <c r="C44" s="161" t="s">
        <v>618</v>
      </c>
      <c r="D44" s="142"/>
      <c r="E44" s="575">
        <v>143193.93</v>
      </c>
      <c r="F44" s="575">
        <v>56219.56</v>
      </c>
      <c r="G44" s="575">
        <v>51662</v>
      </c>
      <c r="H44" s="576">
        <f aca="true" t="shared" si="3" ref="H44:H50">E44+G44-F44-I44+J44</f>
        <v>138846.37</v>
      </c>
      <c r="I44" s="575"/>
      <c r="J44" s="577">
        <v>210</v>
      </c>
      <c r="L44" s="134">
        <f>SUM(E44,-F44,G44,-I44,J44)</f>
        <v>138846.37</v>
      </c>
    </row>
    <row r="45" spans="2:12" ht="13.5">
      <c r="B45" s="291"/>
      <c r="C45" s="161"/>
      <c r="D45" s="142"/>
      <c r="E45" s="575"/>
      <c r="F45" s="575"/>
      <c r="G45" s="575"/>
      <c r="H45" s="576"/>
      <c r="I45" s="575"/>
      <c r="J45" s="577"/>
      <c r="L45" s="134"/>
    </row>
    <row r="46" spans="2:12" ht="13.5">
      <c r="B46" s="290">
        <v>3</v>
      </c>
      <c r="C46" s="161" t="s">
        <v>619</v>
      </c>
      <c r="D46" s="142"/>
      <c r="E46" s="575">
        <v>3202.02</v>
      </c>
      <c r="F46" s="575">
        <v>28.58</v>
      </c>
      <c r="G46" s="575"/>
      <c r="H46" s="576">
        <f t="shared" si="3"/>
        <v>3173.44</v>
      </c>
      <c r="I46" s="575"/>
      <c r="J46" s="577"/>
      <c r="L46" s="134">
        <f>SUM(E46,-F46,G46,-I46,J46)</f>
        <v>3173.44</v>
      </c>
    </row>
    <row r="47" spans="2:12" ht="13.5">
      <c r="B47" s="290"/>
      <c r="C47" s="161"/>
      <c r="D47" s="142"/>
      <c r="E47" s="575"/>
      <c r="F47" s="575"/>
      <c r="G47" s="575"/>
      <c r="H47" s="576"/>
      <c r="I47" s="575"/>
      <c r="J47" s="577"/>
      <c r="L47" s="134"/>
    </row>
    <row r="48" spans="2:12" ht="13.5">
      <c r="B48" s="290">
        <v>3</v>
      </c>
      <c r="C48" s="161" t="s">
        <v>626</v>
      </c>
      <c r="D48" s="136" t="s">
        <v>456</v>
      </c>
      <c r="E48" s="575"/>
      <c r="F48" s="575"/>
      <c r="G48" s="575"/>
      <c r="H48" s="576">
        <f t="shared" si="3"/>
        <v>0</v>
      </c>
      <c r="I48" s="575"/>
      <c r="J48" s="577"/>
      <c r="L48" s="134">
        <f>SUM(E48,-F48,G48,-I48,J48)</f>
        <v>0</v>
      </c>
    </row>
    <row r="49" spans="2:12" ht="13.5">
      <c r="B49" s="290"/>
      <c r="C49" s="161"/>
      <c r="D49" s="137"/>
      <c r="E49" s="575"/>
      <c r="F49" s="575"/>
      <c r="G49" s="575"/>
      <c r="H49" s="576"/>
      <c r="I49" s="575"/>
      <c r="J49" s="577"/>
      <c r="L49" s="134"/>
    </row>
    <row r="50" spans="2:12" ht="13.5">
      <c r="B50" s="290">
        <v>3</v>
      </c>
      <c r="C50" s="161" t="s">
        <v>620</v>
      </c>
      <c r="D50" s="137"/>
      <c r="E50" s="575">
        <v>24730.8</v>
      </c>
      <c r="F50" s="575">
        <v>6819.69</v>
      </c>
      <c r="G50" s="575">
        <v>10133.68</v>
      </c>
      <c r="H50" s="576">
        <f t="shared" si="3"/>
        <v>28044.789999999997</v>
      </c>
      <c r="I50" s="575"/>
      <c r="J50" s="577"/>
      <c r="L50" s="134">
        <f>SUM(E50,-F50,G50,-I50,J50)</f>
        <v>28044.79</v>
      </c>
    </row>
    <row r="51" spans="2:12" ht="23.25" customHeight="1" thickBot="1">
      <c r="B51" s="164"/>
      <c r="C51" s="543" t="s">
        <v>148</v>
      </c>
      <c r="D51" s="542"/>
      <c r="E51" s="580"/>
      <c r="F51" s="580"/>
      <c r="G51" s="580"/>
      <c r="H51" s="581"/>
      <c r="I51" s="580"/>
      <c r="J51" s="582"/>
      <c r="L51" s="134"/>
    </row>
    <row r="52" spans="2:12" ht="26.25" customHeight="1" thickBot="1">
      <c r="B52" s="144"/>
      <c r="C52" s="143" t="s">
        <v>612</v>
      </c>
      <c r="D52" s="144"/>
      <c r="E52" s="578">
        <f aca="true" t="shared" si="4" ref="E52:J52">SUM(E42:E50)</f>
        <v>227297.03999999998</v>
      </c>
      <c r="F52" s="578">
        <f t="shared" si="4"/>
        <v>106311.56999999999</v>
      </c>
      <c r="G52" s="578">
        <f t="shared" si="4"/>
        <v>113815.68</v>
      </c>
      <c r="H52" s="578">
        <f t="shared" si="4"/>
        <v>234832.13000000003</v>
      </c>
      <c r="I52" s="578">
        <f t="shared" si="4"/>
        <v>179.02</v>
      </c>
      <c r="J52" s="579">
        <f t="shared" si="4"/>
        <v>210</v>
      </c>
      <c r="L52" s="134">
        <f>SUM(E52,-F52,G52,-I52,J52)</f>
        <v>234832.12999999998</v>
      </c>
    </row>
    <row r="53" ht="13.5" thickBot="1">
      <c r="L53" s="134"/>
    </row>
    <row r="54" spans="3:12" ht="12.75">
      <c r="C54" s="282"/>
      <c r="D54" s="283"/>
      <c r="E54" s="283"/>
      <c r="F54" s="283"/>
      <c r="G54" s="283"/>
      <c r="H54" s="283"/>
      <c r="I54" s="283"/>
      <c r="J54" s="453"/>
      <c r="L54" s="134"/>
    </row>
    <row r="55" spans="3:12" ht="12.75">
      <c r="C55" s="284" t="s">
        <v>737</v>
      </c>
      <c r="D55" s="285"/>
      <c r="E55" s="285"/>
      <c r="F55" s="285"/>
      <c r="G55" s="285"/>
      <c r="H55" s="133"/>
      <c r="I55" s="133"/>
      <c r="J55" s="454"/>
      <c r="L55" s="134"/>
    </row>
    <row r="56" spans="3:12" ht="13.5" thickBot="1">
      <c r="C56" s="196"/>
      <c r="D56" s="286"/>
      <c r="E56" s="286"/>
      <c r="F56" s="286"/>
      <c r="G56" s="286"/>
      <c r="H56" s="286"/>
      <c r="I56" s="286"/>
      <c r="J56" s="455"/>
      <c r="L56" s="134"/>
    </row>
    <row r="57" ht="12.75">
      <c r="L57" s="134"/>
    </row>
    <row r="58" ht="12.75">
      <c r="L58" s="134"/>
    </row>
    <row r="59" ht="12.75">
      <c r="L59" s="134"/>
    </row>
    <row r="60" ht="12.75">
      <c r="L60" s="134"/>
    </row>
    <row r="61" ht="12.75">
      <c r="L61" s="134"/>
    </row>
    <row r="62" ht="12.75">
      <c r="L62" s="134"/>
    </row>
    <row r="63" ht="13.5" thickBot="1">
      <c r="L63" s="134"/>
    </row>
    <row r="64" spans="2:12" ht="51.75" thickBot="1">
      <c r="B64" s="166" t="s">
        <v>611</v>
      </c>
      <c r="C64" s="167" t="s">
        <v>442</v>
      </c>
      <c r="D64" s="167"/>
      <c r="E64" s="168" t="s">
        <v>443</v>
      </c>
      <c r="F64" s="168" t="s">
        <v>657</v>
      </c>
      <c r="G64" s="168" t="s">
        <v>455</v>
      </c>
      <c r="H64" s="168" t="s">
        <v>656</v>
      </c>
      <c r="I64" s="168" t="s">
        <v>742</v>
      </c>
      <c r="J64" s="451" t="s">
        <v>658</v>
      </c>
      <c r="L64" s="134"/>
    </row>
    <row r="65" spans="2:12" ht="13.5">
      <c r="B65" s="162"/>
      <c r="C65" s="163"/>
      <c r="D65" s="141"/>
      <c r="E65" s="170"/>
      <c r="F65" s="170"/>
      <c r="G65" s="170"/>
      <c r="H65" s="493"/>
      <c r="I65" s="170"/>
      <c r="J65" s="452"/>
      <c r="L65" s="134"/>
    </row>
    <row r="66" spans="2:12" ht="13.5">
      <c r="B66" s="290">
        <v>4</v>
      </c>
      <c r="C66" s="161" t="s">
        <v>402</v>
      </c>
      <c r="D66" s="142"/>
      <c r="E66" s="575">
        <v>316221.1</v>
      </c>
      <c r="F66" s="575">
        <v>12345</v>
      </c>
      <c r="G66" s="575">
        <v>5205</v>
      </c>
      <c r="H66" s="576">
        <f>E66+G66-F66-I66+J66</f>
        <v>309081.1</v>
      </c>
      <c r="I66" s="575"/>
      <c r="J66" s="577"/>
      <c r="L66" s="134">
        <f>SUM(E66,-F66,G66,-I66,J66)</f>
        <v>309081.1</v>
      </c>
    </row>
    <row r="67" spans="2:12" ht="13.5">
      <c r="B67" s="291"/>
      <c r="C67" s="541" t="s">
        <v>140</v>
      </c>
      <c r="D67" s="142"/>
      <c r="E67" s="580"/>
      <c r="F67" s="580"/>
      <c r="G67" s="580"/>
      <c r="H67" s="581"/>
      <c r="I67" s="580"/>
      <c r="J67" s="582"/>
      <c r="L67" s="134"/>
    </row>
    <row r="68" spans="2:12" ht="13.5">
      <c r="B68" s="290">
        <v>4</v>
      </c>
      <c r="C68" s="161" t="s">
        <v>621</v>
      </c>
      <c r="D68" s="142"/>
      <c r="E68" s="575">
        <v>6633.72</v>
      </c>
      <c r="F68" s="575"/>
      <c r="G68" s="575"/>
      <c r="H68" s="576">
        <f aca="true" t="shared" si="5" ref="H68:H76">E68+G68-F68-I68+J68</f>
        <v>6633.72</v>
      </c>
      <c r="I68" s="575"/>
      <c r="J68" s="577"/>
      <c r="L68" s="134">
        <f>SUM(E68,-F68,G68,-I68,J68)</f>
        <v>6633.72</v>
      </c>
    </row>
    <row r="69" spans="2:12" ht="13.5">
      <c r="B69" s="291"/>
      <c r="C69" s="161"/>
      <c r="D69" s="142"/>
      <c r="E69" s="575"/>
      <c r="F69" s="575"/>
      <c r="G69" s="575"/>
      <c r="H69" s="576"/>
      <c r="I69" s="575"/>
      <c r="J69" s="577"/>
      <c r="L69" s="134"/>
    </row>
    <row r="70" spans="2:12" ht="13.5">
      <c r="B70" s="290">
        <v>4</v>
      </c>
      <c r="C70" s="161" t="s">
        <v>622</v>
      </c>
      <c r="D70" s="142"/>
      <c r="E70" s="575">
        <v>662838.91</v>
      </c>
      <c r="F70" s="575">
        <v>143650.34</v>
      </c>
      <c r="G70" s="575">
        <v>100000</v>
      </c>
      <c r="H70" s="576">
        <f t="shared" si="5"/>
        <v>619188.5700000001</v>
      </c>
      <c r="I70" s="575"/>
      <c r="J70" s="577"/>
      <c r="L70" s="134">
        <f>SUM(E70,-F70,G70,-I70,J70)</f>
        <v>619188.5700000001</v>
      </c>
    </row>
    <row r="71" spans="2:12" ht="13.5">
      <c r="B71" s="290"/>
      <c r="C71" s="161"/>
      <c r="D71" s="142"/>
      <c r="E71" s="575"/>
      <c r="F71" s="575"/>
      <c r="G71" s="575"/>
      <c r="H71" s="576"/>
      <c r="I71" s="575"/>
      <c r="J71" s="577"/>
      <c r="L71" s="134"/>
    </row>
    <row r="72" spans="2:12" ht="13.5">
      <c r="B72" s="290">
        <v>4</v>
      </c>
      <c r="C72" s="161" t="s">
        <v>623</v>
      </c>
      <c r="D72" s="136" t="s">
        <v>456</v>
      </c>
      <c r="E72" s="575">
        <v>149541.77</v>
      </c>
      <c r="F72" s="575">
        <v>12200</v>
      </c>
      <c r="G72" s="575"/>
      <c r="H72" s="576">
        <f t="shared" si="5"/>
        <v>137341.77</v>
      </c>
      <c r="I72" s="575"/>
      <c r="J72" s="577"/>
      <c r="L72" s="134">
        <f>SUM(E72,-F72,G72,-I72,J72)</f>
        <v>137341.77</v>
      </c>
    </row>
    <row r="73" spans="2:12" ht="13.5">
      <c r="B73" s="290"/>
      <c r="C73" s="161"/>
      <c r="D73" s="137"/>
      <c r="E73" s="575"/>
      <c r="F73" s="575"/>
      <c r="G73" s="575"/>
      <c r="H73" s="576"/>
      <c r="I73" s="575"/>
      <c r="J73" s="577"/>
      <c r="L73" s="134"/>
    </row>
    <row r="74" spans="2:12" ht="13.5">
      <c r="B74" s="290">
        <v>4</v>
      </c>
      <c r="C74" s="161" t="s">
        <v>624</v>
      </c>
      <c r="D74" s="137"/>
      <c r="E74" s="575">
        <v>4416.64</v>
      </c>
      <c r="F74" s="575">
        <v>3191.08</v>
      </c>
      <c r="G74" s="575">
        <v>1825.19</v>
      </c>
      <c r="H74" s="576">
        <f t="shared" si="5"/>
        <v>3050.75</v>
      </c>
      <c r="I74" s="580"/>
      <c r="J74" s="577"/>
      <c r="L74" s="134">
        <f>SUM(E74,-F74,G74,-I74,J74)</f>
        <v>3050.7500000000005</v>
      </c>
    </row>
    <row r="75" spans="2:12" ht="38.25" customHeight="1">
      <c r="B75" s="290"/>
      <c r="C75" s="396" t="s">
        <v>273</v>
      </c>
      <c r="D75" s="396" t="s">
        <v>272</v>
      </c>
      <c r="E75" s="583"/>
      <c r="F75" s="575"/>
      <c r="G75" s="580"/>
      <c r="H75" s="576"/>
      <c r="I75" s="584" t="s">
        <v>320</v>
      </c>
      <c r="J75" s="577"/>
      <c r="L75" s="134"/>
    </row>
    <row r="76" spans="2:12" ht="13.5">
      <c r="B76" s="290">
        <v>4</v>
      </c>
      <c r="C76" s="161" t="s">
        <v>740</v>
      </c>
      <c r="D76" s="137"/>
      <c r="E76" s="575"/>
      <c r="F76" s="575"/>
      <c r="G76" s="575"/>
      <c r="H76" s="576">
        <f t="shared" si="5"/>
        <v>0</v>
      </c>
      <c r="I76" s="575"/>
      <c r="J76" s="577"/>
      <c r="L76" s="134">
        <f>E76-F76+G76-I76+J76</f>
        <v>0</v>
      </c>
    </row>
    <row r="77" spans="2:12" ht="14.25" thickBot="1">
      <c r="B77" s="164"/>
      <c r="C77" s="164"/>
      <c r="D77" s="137"/>
      <c r="E77" s="575"/>
      <c r="F77" s="575"/>
      <c r="G77" s="575"/>
      <c r="H77" s="576"/>
      <c r="I77" s="575"/>
      <c r="J77" s="577"/>
      <c r="L77" s="134"/>
    </row>
    <row r="78" spans="2:12" ht="26.25" customHeight="1" thickBot="1">
      <c r="B78" s="144"/>
      <c r="C78" s="143" t="s">
        <v>612</v>
      </c>
      <c r="D78" s="144"/>
      <c r="E78" s="578">
        <f aca="true" t="shared" si="6" ref="E78:J78">SUM(E66:E77)</f>
        <v>1139652.14</v>
      </c>
      <c r="F78" s="578">
        <f>SUM(F66:F77)</f>
        <v>171386.41999999998</v>
      </c>
      <c r="G78" s="578">
        <f>G66+G68+G70+G72+G74+G76</f>
        <v>107030.19</v>
      </c>
      <c r="H78" s="578">
        <f t="shared" si="6"/>
        <v>1075295.91</v>
      </c>
      <c r="I78" s="578">
        <f t="shared" si="6"/>
        <v>0</v>
      </c>
      <c r="J78" s="579">
        <f t="shared" si="6"/>
        <v>0</v>
      </c>
      <c r="L78" s="134">
        <f>SUM(E78,-F78,G78,-I78,J78)</f>
        <v>1075295.91</v>
      </c>
    </row>
    <row r="79" spans="1:12" ht="26.25" customHeight="1">
      <c r="A79" s="406"/>
      <c r="B79" s="993"/>
      <c r="C79" s="994" t="s">
        <v>250</v>
      </c>
      <c r="D79" s="993"/>
      <c r="E79" s="995"/>
      <c r="F79" s="995"/>
      <c r="G79" s="997">
        <v>75000</v>
      </c>
      <c r="H79" s="995" t="s">
        <v>846</v>
      </c>
      <c r="I79" s="995"/>
      <c r="J79" s="996"/>
      <c r="L79" s="134"/>
    </row>
    <row r="80" spans="1:12" ht="26.25" customHeight="1">
      <c r="A80" s="406"/>
      <c r="B80" s="993"/>
      <c r="C80" s="994"/>
      <c r="D80" s="993"/>
      <c r="E80" s="995"/>
      <c r="F80" s="995"/>
      <c r="G80" s="995"/>
      <c r="H80" s="995"/>
      <c r="I80" s="995"/>
      <c r="J80" s="996"/>
      <c r="L80" s="134"/>
    </row>
    <row r="81" spans="3:12" ht="12.75">
      <c r="C81" t="s">
        <v>322</v>
      </c>
      <c r="L81" s="134"/>
    </row>
    <row r="82" spans="3:12" ht="12.75">
      <c r="C82" t="s">
        <v>321</v>
      </c>
      <c r="L82" s="134"/>
    </row>
    <row r="83" spans="3:12" ht="12.75">
      <c r="C83" t="s">
        <v>323</v>
      </c>
      <c r="L83" s="134"/>
    </row>
    <row r="84" ht="13.5" thickBot="1">
      <c r="L84" s="134"/>
    </row>
    <row r="85" spans="2:12" ht="51.75" thickBot="1">
      <c r="B85" s="166" t="s">
        <v>611</v>
      </c>
      <c r="C85" s="167" t="s">
        <v>442</v>
      </c>
      <c r="D85" s="167"/>
      <c r="E85" s="168" t="s">
        <v>443</v>
      </c>
      <c r="F85" s="168" t="s">
        <v>657</v>
      </c>
      <c r="G85" s="168" t="s">
        <v>455</v>
      </c>
      <c r="H85" s="168" t="s">
        <v>656</v>
      </c>
      <c r="I85" s="168" t="s">
        <v>742</v>
      </c>
      <c r="J85" s="451" t="s">
        <v>658</v>
      </c>
      <c r="L85" s="134"/>
    </row>
    <row r="86" spans="2:12" ht="13.5">
      <c r="B86" s="292"/>
      <c r="C86" s="163"/>
      <c r="D86" s="141"/>
      <c r="E86" s="170"/>
      <c r="F86" s="170"/>
      <c r="G86" s="170"/>
      <c r="H86" s="493"/>
      <c r="I86" s="170"/>
      <c r="J86" s="452"/>
      <c r="L86" s="134"/>
    </row>
    <row r="87" spans="2:12" ht="13.5">
      <c r="B87" s="290">
        <v>5</v>
      </c>
      <c r="C87" s="161" t="s">
        <v>627</v>
      </c>
      <c r="D87" s="142"/>
      <c r="E87" s="575"/>
      <c r="F87" s="575">
        <v>40409.71</v>
      </c>
      <c r="G87" s="575">
        <v>40409.71</v>
      </c>
      <c r="H87" s="576">
        <f>E87+G87-F87-I87+J87</f>
        <v>0</v>
      </c>
      <c r="I87" s="575"/>
      <c r="J87" s="577"/>
      <c r="L87" s="134">
        <f>SUM(E87,-F87,G87,-I87,J87)</f>
        <v>0</v>
      </c>
    </row>
    <row r="88" spans="2:12" ht="13.5">
      <c r="B88" s="291"/>
      <c r="C88" s="161"/>
      <c r="D88" s="142"/>
      <c r="E88" s="575"/>
      <c r="F88" s="575"/>
      <c r="G88" s="575"/>
      <c r="H88" s="576"/>
      <c r="I88" s="575"/>
      <c r="J88" s="577"/>
      <c r="L88" s="134"/>
    </row>
    <row r="89" spans="2:12" ht="13.5">
      <c r="B89" s="290">
        <v>5</v>
      </c>
      <c r="C89" s="161" t="s">
        <v>628</v>
      </c>
      <c r="D89" s="142"/>
      <c r="E89" s="575"/>
      <c r="F89" s="575"/>
      <c r="G89" s="575"/>
      <c r="H89" s="576">
        <f>E89+G89-F89-I89+J89</f>
        <v>0</v>
      </c>
      <c r="I89" s="575"/>
      <c r="J89" s="577"/>
      <c r="L89" s="134">
        <f>SUM(E89,-F89,G89,-I89,J89)</f>
        <v>0</v>
      </c>
    </row>
    <row r="90" spans="2:12" ht="13.5">
      <c r="B90" s="291"/>
      <c r="C90" s="161"/>
      <c r="D90" s="142"/>
      <c r="E90" s="575"/>
      <c r="F90" s="575"/>
      <c r="G90" s="575"/>
      <c r="H90" s="576"/>
      <c r="I90" s="575"/>
      <c r="J90" s="577"/>
      <c r="L90" s="134"/>
    </row>
    <row r="91" spans="2:12" ht="13.5">
      <c r="B91" s="290">
        <v>5</v>
      </c>
      <c r="C91" s="161" t="s">
        <v>454</v>
      </c>
      <c r="D91" s="142"/>
      <c r="E91" s="575">
        <v>2466.75</v>
      </c>
      <c r="F91" s="575"/>
      <c r="G91" s="575"/>
      <c r="H91" s="576">
        <f>E91+G91-F91-I91+J91</f>
        <v>2466.75</v>
      </c>
      <c r="I91" s="575"/>
      <c r="J91" s="577"/>
      <c r="L91" s="134">
        <f>SUM(E91,-F91,G91,-I91,J91)</f>
        <v>2466.75</v>
      </c>
    </row>
    <row r="92" spans="2:12" ht="27.75" customHeight="1">
      <c r="B92" s="290"/>
      <c r="C92" s="165" t="s">
        <v>630</v>
      </c>
      <c r="D92" s="142"/>
      <c r="E92" s="575"/>
      <c r="F92" s="575"/>
      <c r="G92" s="580"/>
      <c r="H92" s="576"/>
      <c r="I92" s="575"/>
      <c r="J92" s="577"/>
      <c r="L92" s="134"/>
    </row>
    <row r="93" spans="2:12" ht="27.75" customHeight="1">
      <c r="B93" s="290"/>
      <c r="C93" s="990" t="s">
        <v>453</v>
      </c>
      <c r="D93" s="142"/>
      <c r="E93" s="575"/>
      <c r="F93" s="575"/>
      <c r="G93" s="991"/>
      <c r="H93" s="576"/>
      <c r="I93" s="575"/>
      <c r="J93" s="577"/>
      <c r="L93" s="134"/>
    </row>
    <row r="94" spans="2:12" ht="13.5">
      <c r="B94" s="290">
        <v>5</v>
      </c>
      <c r="C94" s="161" t="s">
        <v>629</v>
      </c>
      <c r="D94" s="136" t="s">
        <v>456</v>
      </c>
      <c r="E94" s="575"/>
      <c r="F94" s="575"/>
      <c r="G94" s="575"/>
      <c r="H94" s="576">
        <f>E94+G94-F94-I94+J94</f>
        <v>0</v>
      </c>
      <c r="I94" s="575"/>
      <c r="J94" s="577"/>
      <c r="L94" s="134">
        <f>SUM(E94,-F94,G94,-I94,J94)</f>
        <v>0</v>
      </c>
    </row>
    <row r="95" spans="2:12" ht="13.5" customHeight="1" thickBot="1">
      <c r="B95" s="290"/>
      <c r="C95" s="161"/>
      <c r="D95" s="137"/>
      <c r="E95" s="575"/>
      <c r="F95" s="575"/>
      <c r="G95" s="575"/>
      <c r="H95" s="576"/>
      <c r="I95" s="575"/>
      <c r="J95" s="577"/>
      <c r="L95" s="134"/>
    </row>
    <row r="96" spans="2:12" ht="13.5" hidden="1" thickBot="1">
      <c r="B96" s="146"/>
      <c r="C96" s="135"/>
      <c r="D96" s="137"/>
      <c r="E96" s="575"/>
      <c r="F96" s="575"/>
      <c r="G96" s="575"/>
      <c r="H96" s="575"/>
      <c r="I96" s="575"/>
      <c r="J96" s="577"/>
      <c r="L96" s="134">
        <f>SUM(E96,-F96,G96,-I96,J96)</f>
        <v>0</v>
      </c>
    </row>
    <row r="97" spans="2:12" ht="27" customHeight="1" thickBot="1">
      <c r="B97" s="144"/>
      <c r="C97" s="143" t="s">
        <v>612</v>
      </c>
      <c r="D97" s="144"/>
      <c r="E97" s="578">
        <f>SUM(E87:E96)</f>
        <v>2466.75</v>
      </c>
      <c r="F97" s="578">
        <f>SUM(F87:F96)</f>
        <v>40409.71</v>
      </c>
      <c r="G97" s="578">
        <f>SUM(G87,G89,G91,G94)</f>
        <v>40409.71</v>
      </c>
      <c r="H97" s="578">
        <f>SUM(H87:H96)</f>
        <v>2466.75</v>
      </c>
      <c r="I97" s="578">
        <f>SUM(I87:I96)</f>
        <v>0</v>
      </c>
      <c r="J97" s="579">
        <f>SUM(J87:J96)</f>
        <v>0</v>
      </c>
      <c r="L97" s="134">
        <f>SUM(E97,-F97,G97,-I97,J97)</f>
        <v>2466.75</v>
      </c>
    </row>
    <row r="98" spans="3:12" ht="28.5" customHeight="1">
      <c r="C98" t="s">
        <v>251</v>
      </c>
      <c r="G98" s="998"/>
      <c r="L98" s="134"/>
    </row>
    <row r="99" ht="12.75">
      <c r="L99" s="134"/>
    </row>
    <row r="100" ht="12.75">
      <c r="L100" s="134"/>
    </row>
    <row r="101" ht="13.5" thickBot="1">
      <c r="L101" s="134"/>
    </row>
    <row r="102" spans="2:12" ht="51.75" thickBot="1">
      <c r="B102" s="166" t="s">
        <v>611</v>
      </c>
      <c r="C102" s="167" t="s">
        <v>442</v>
      </c>
      <c r="D102" s="167"/>
      <c r="E102" s="168" t="s">
        <v>443</v>
      </c>
      <c r="F102" s="168" t="s">
        <v>657</v>
      </c>
      <c r="G102" s="168" t="s">
        <v>455</v>
      </c>
      <c r="H102" s="168" t="s">
        <v>656</v>
      </c>
      <c r="I102" s="168" t="s">
        <v>742</v>
      </c>
      <c r="J102" s="451" t="s">
        <v>658</v>
      </c>
      <c r="L102" s="134"/>
    </row>
    <row r="103" spans="2:12" ht="13.5">
      <c r="B103" s="292"/>
      <c r="C103" s="163"/>
      <c r="D103" s="141"/>
      <c r="E103" s="170"/>
      <c r="F103" s="170"/>
      <c r="G103" s="170"/>
      <c r="H103" s="493"/>
      <c r="I103" s="170"/>
      <c r="J103" s="452"/>
      <c r="L103" s="134"/>
    </row>
    <row r="104" spans="2:12" ht="13.5">
      <c r="B104" s="290">
        <v>6</v>
      </c>
      <c r="C104" s="161" t="s">
        <v>633</v>
      </c>
      <c r="D104" s="142"/>
      <c r="E104" s="575">
        <v>13166.8</v>
      </c>
      <c r="F104" s="575">
        <v>37981.36</v>
      </c>
      <c r="G104" s="575">
        <v>44801.23</v>
      </c>
      <c r="H104" s="576">
        <f>E104+G104-F104-I104+J104</f>
        <v>19986.67</v>
      </c>
      <c r="I104" s="575"/>
      <c r="J104" s="577"/>
      <c r="L104" s="134">
        <f>SUM(E104,-F104,G104,-I104,J104)</f>
        <v>19986.670000000002</v>
      </c>
    </row>
    <row r="105" spans="2:12" ht="14.25" thickBot="1">
      <c r="B105" s="291"/>
      <c r="C105" s="161"/>
      <c r="D105" s="142"/>
      <c r="E105" s="575"/>
      <c r="F105" s="575"/>
      <c r="G105" s="575"/>
      <c r="H105" s="576"/>
      <c r="I105" s="575"/>
      <c r="J105" s="577"/>
      <c r="L105" s="134"/>
    </row>
    <row r="106" spans="2:12" ht="27.75" customHeight="1" thickBot="1">
      <c r="B106" s="144"/>
      <c r="C106" s="143" t="s">
        <v>612</v>
      </c>
      <c r="D106" s="144"/>
      <c r="E106" s="578">
        <f aca="true" t="shared" si="7" ref="E106:J106">SUM(E104:E105)</f>
        <v>13166.8</v>
      </c>
      <c r="F106" s="578">
        <f t="shared" si="7"/>
        <v>37981.36</v>
      </c>
      <c r="G106" s="578">
        <f t="shared" si="7"/>
        <v>44801.23</v>
      </c>
      <c r="H106" s="578">
        <f t="shared" si="7"/>
        <v>19986.67</v>
      </c>
      <c r="I106" s="578">
        <f t="shared" si="7"/>
        <v>0</v>
      </c>
      <c r="J106" s="579">
        <f t="shared" si="7"/>
        <v>0</v>
      </c>
      <c r="L106" s="134">
        <f>SUM(E106,-F106,G106,-I106,J106)</f>
        <v>19986.670000000002</v>
      </c>
    </row>
    <row r="107" ht="12.75">
      <c r="L107" s="134"/>
    </row>
    <row r="108" ht="12.75">
      <c r="L108" s="134"/>
    </row>
    <row r="109" ht="12.75">
      <c r="L109" s="134"/>
    </row>
    <row r="110" ht="12.75">
      <c r="L110" s="134"/>
    </row>
    <row r="111" spans="2:12" ht="24.75" customHeight="1">
      <c r="B111" s="176" t="s">
        <v>414</v>
      </c>
      <c r="C111" s="495"/>
      <c r="D111" s="495"/>
      <c r="E111" s="585">
        <f aca="true" t="shared" si="8" ref="E111:J111">SUM(E18,E35,E52,E78,E97,E106)</f>
        <v>1692684.44</v>
      </c>
      <c r="F111" s="585">
        <f t="shared" si="8"/>
        <v>933828.2699999999</v>
      </c>
      <c r="G111" s="585">
        <f t="shared" si="8"/>
        <v>952963.0499999998</v>
      </c>
      <c r="H111" s="585">
        <f>SUM(H18,H35,H52,H78,H97,H106)</f>
        <v>1712773.5599999998</v>
      </c>
      <c r="I111" s="585">
        <f t="shared" si="8"/>
        <v>179.05</v>
      </c>
      <c r="J111" s="586">
        <f t="shared" si="8"/>
        <v>1133.3899999999999</v>
      </c>
      <c r="L111" s="134">
        <f>SUM(E111,-F111,G111,-I111,J111)</f>
        <v>1712773.5599999996</v>
      </c>
    </row>
  </sheetData>
  <sheetProtection/>
  <printOptions headings="1"/>
  <pageMargins left="0.7874015748031497" right="0.4330708661417323" top="0.984251968503937" bottom="0.984251968503937" header="0.5118110236220472" footer="0.5118110236220472"/>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L54"/>
  <sheetViews>
    <sheetView zoomScalePageLayoutView="0" workbookViewId="0" topLeftCell="C28">
      <selection activeCell="H54" sqref="H54"/>
    </sheetView>
  </sheetViews>
  <sheetFormatPr defaultColWidth="9.140625" defaultRowHeight="12.75"/>
  <cols>
    <col min="1" max="1" width="3.8515625" style="0" customWidth="1"/>
    <col min="3" max="3" width="14.140625" style="0" customWidth="1"/>
    <col min="4" max="4" width="1.7109375" style="0" hidden="1" customWidth="1"/>
    <col min="5" max="5" width="17.421875" style="0" customWidth="1"/>
    <col min="6" max="6" width="15.28125" style="0" bestFit="1" customWidth="1"/>
    <col min="7" max="7" width="16.421875" style="0" customWidth="1"/>
    <col min="8" max="8" width="16.140625" style="0" customWidth="1"/>
    <col min="9" max="9" width="14.140625" style="0" bestFit="1" customWidth="1"/>
    <col min="10" max="10" width="12.00390625" style="0" customWidth="1"/>
    <col min="12" max="12" width="13.8515625" style="0" customWidth="1"/>
  </cols>
  <sheetData>
    <row r="2" spans="2:9" ht="23.25" customHeight="1">
      <c r="B2" s="1"/>
      <c r="C2" s="243"/>
      <c r="D2" s="243"/>
      <c r="E2" s="244" t="s">
        <v>654</v>
      </c>
      <c r="F2" s="245"/>
      <c r="G2" s="245"/>
      <c r="H2" s="245"/>
      <c r="I2" s="246"/>
    </row>
    <row r="3" spans="3:9" ht="21" thickBot="1">
      <c r="C3" s="246"/>
      <c r="D3" s="246"/>
      <c r="E3" s="246"/>
      <c r="F3" s="246"/>
      <c r="G3" s="246"/>
      <c r="H3" s="246"/>
      <c r="I3" s="246"/>
    </row>
    <row r="4" spans="2:10" ht="24.75" customHeight="1">
      <c r="B4" s="133"/>
      <c r="C4" s="229" t="s">
        <v>655</v>
      </c>
      <c r="D4" s="232"/>
      <c r="E4" s="230"/>
      <c r="F4" s="232" t="str">
        <f>anagrafica!E8</f>
        <v>COMUNE DI MONTASOLA</v>
      </c>
      <c r="G4" s="231"/>
      <c r="H4" s="232" t="s">
        <v>653</v>
      </c>
      <c r="I4" s="247" t="str">
        <f>anagrafica!E12</f>
        <v>2014</v>
      </c>
      <c r="J4" s="148"/>
    </row>
    <row r="5" spans="3:9" ht="20.25">
      <c r="C5" s="234"/>
      <c r="D5" s="235"/>
      <c r="E5" s="235"/>
      <c r="F5" s="235"/>
      <c r="G5" s="235"/>
      <c r="H5" s="235"/>
      <c r="I5" s="236"/>
    </row>
    <row r="6" spans="3:9" ht="20.25">
      <c r="C6" s="237"/>
      <c r="D6" s="238"/>
      <c r="E6" s="235"/>
      <c r="F6" s="238"/>
      <c r="G6" s="238"/>
      <c r="H6" s="235"/>
      <c r="I6" s="236"/>
    </row>
    <row r="7" spans="3:9" ht="13.5" customHeight="1" thickBot="1">
      <c r="C7" s="239"/>
      <c r="D7" s="240"/>
      <c r="E7" s="240"/>
      <c r="F7" s="241"/>
      <c r="G7" s="241"/>
      <c r="H7" s="241"/>
      <c r="I7" s="242"/>
    </row>
    <row r="8" ht="13.5" thickBot="1"/>
    <row r="9" ht="13.5" hidden="1" thickBot="1"/>
    <row r="10" spans="2:10" ht="51.75" thickBot="1">
      <c r="B10" s="166" t="s">
        <v>611</v>
      </c>
      <c r="C10" s="167" t="s">
        <v>47</v>
      </c>
      <c r="D10" s="167"/>
      <c r="E10" s="168" t="s">
        <v>443</v>
      </c>
      <c r="F10" s="168" t="s">
        <v>638</v>
      </c>
      <c r="G10" s="168" t="s">
        <v>636</v>
      </c>
      <c r="H10" s="168" t="s">
        <v>656</v>
      </c>
      <c r="I10" s="168" t="s">
        <v>637</v>
      </c>
      <c r="J10" s="169" t="s">
        <v>639</v>
      </c>
    </row>
    <row r="11" spans="2:10" ht="12.75">
      <c r="B11" s="293"/>
      <c r="C11" s="158"/>
      <c r="D11" s="139"/>
      <c r="E11" s="174"/>
      <c r="F11" s="170"/>
      <c r="G11" s="170"/>
      <c r="H11" s="493"/>
      <c r="I11" s="170"/>
      <c r="J11" s="171"/>
    </row>
    <row r="12" spans="2:10" ht="12.75">
      <c r="B12" s="294">
        <v>1</v>
      </c>
      <c r="C12" s="159" t="s">
        <v>634</v>
      </c>
      <c r="D12" s="140"/>
      <c r="E12" s="587">
        <v>726530.52</v>
      </c>
      <c r="F12" s="575">
        <v>705469.12</v>
      </c>
      <c r="G12" s="575">
        <v>726465.19</v>
      </c>
      <c r="H12" s="576">
        <f>E12+G12-F12-I12+J12</f>
        <v>747299.96</v>
      </c>
      <c r="I12" s="575">
        <v>226.63</v>
      </c>
      <c r="J12" s="575"/>
    </row>
    <row r="13" spans="2:10" ht="13.5" thickBot="1">
      <c r="B13" s="295"/>
      <c r="C13" s="160"/>
      <c r="D13" s="140"/>
      <c r="E13" s="587"/>
      <c r="F13" s="575"/>
      <c r="G13" s="575"/>
      <c r="H13" s="576"/>
      <c r="I13" s="575"/>
      <c r="J13" s="575"/>
    </row>
    <row r="14" spans="2:12" ht="26.25" customHeight="1" thickBot="1">
      <c r="B14" s="172" t="s">
        <v>635</v>
      </c>
      <c r="C14" s="173" t="s">
        <v>612</v>
      </c>
      <c r="D14" s="138"/>
      <c r="E14" s="588">
        <f aca="true" t="shared" si="0" ref="E14:J14">SUM(E12:E13)</f>
        <v>726530.52</v>
      </c>
      <c r="F14" s="578">
        <f t="shared" si="0"/>
        <v>705469.12</v>
      </c>
      <c r="G14" s="578">
        <f t="shared" si="0"/>
        <v>726465.19</v>
      </c>
      <c r="H14" s="578">
        <f t="shared" si="0"/>
        <v>747299.96</v>
      </c>
      <c r="I14" s="578">
        <f t="shared" si="0"/>
        <v>226.63</v>
      </c>
      <c r="J14" s="578">
        <f t="shared" si="0"/>
        <v>0</v>
      </c>
      <c r="L14" s="134">
        <f>SUM(E14,-F14,G14,-I14)</f>
        <v>747299.96</v>
      </c>
    </row>
    <row r="15" ht="12.75" customHeight="1"/>
    <row r="18" ht="13.5" thickBot="1"/>
    <row r="19" spans="2:10" ht="51.75" thickBot="1">
      <c r="B19" s="166" t="s">
        <v>611</v>
      </c>
      <c r="C19" s="167" t="s">
        <v>47</v>
      </c>
      <c r="D19" s="167"/>
      <c r="E19" s="168" t="s">
        <v>443</v>
      </c>
      <c r="F19" s="168" t="s">
        <v>638</v>
      </c>
      <c r="G19" s="168" t="s">
        <v>636</v>
      </c>
      <c r="H19" s="168" t="s">
        <v>656</v>
      </c>
      <c r="I19" s="168" t="s">
        <v>637</v>
      </c>
      <c r="J19" s="169" t="s">
        <v>639</v>
      </c>
    </row>
    <row r="20" spans="2:10" ht="12.75">
      <c r="B20" s="293"/>
      <c r="C20" s="158"/>
      <c r="D20" s="141"/>
      <c r="E20" s="170"/>
      <c r="F20" s="170"/>
      <c r="G20" s="170"/>
      <c r="H20" s="493"/>
      <c r="I20" s="170"/>
      <c r="J20" s="171"/>
    </row>
    <row r="21" spans="2:10" ht="12.75">
      <c r="B21" s="294">
        <v>2</v>
      </c>
      <c r="C21" s="159" t="s">
        <v>642</v>
      </c>
      <c r="D21" s="142"/>
      <c r="E21" s="575">
        <v>982616.4</v>
      </c>
      <c r="F21" s="575">
        <v>222801.9</v>
      </c>
      <c r="G21" s="575">
        <v>112030.19</v>
      </c>
      <c r="H21" s="576">
        <f>E21+G21-F21-I21+J21</f>
        <v>871831.3600000001</v>
      </c>
      <c r="I21" s="575">
        <v>13.33</v>
      </c>
      <c r="J21" s="575"/>
    </row>
    <row r="22" spans="2:10" ht="13.5" thickBot="1">
      <c r="B22" s="295"/>
      <c r="C22" s="160"/>
      <c r="D22" s="142"/>
      <c r="E22" s="575"/>
      <c r="F22" s="575"/>
      <c r="G22" s="575"/>
      <c r="H22" s="576"/>
      <c r="I22" s="575"/>
      <c r="J22" s="575"/>
    </row>
    <row r="23" spans="2:12" ht="39" thickBot="1">
      <c r="B23" s="172" t="s">
        <v>641</v>
      </c>
      <c r="C23" s="173" t="s">
        <v>612</v>
      </c>
      <c r="D23" s="144"/>
      <c r="E23" s="578">
        <f aca="true" t="shared" si="1" ref="E23:J23">SUM(E21:E22)</f>
        <v>982616.4</v>
      </c>
      <c r="F23" s="578">
        <f t="shared" si="1"/>
        <v>222801.9</v>
      </c>
      <c r="G23" s="578">
        <f t="shared" si="1"/>
        <v>112030.19</v>
      </c>
      <c r="H23" s="578">
        <f t="shared" si="1"/>
        <v>871831.3600000001</v>
      </c>
      <c r="I23" s="578">
        <f t="shared" si="1"/>
        <v>13.33</v>
      </c>
      <c r="J23" s="578">
        <f t="shared" si="1"/>
        <v>0</v>
      </c>
      <c r="L23" s="134">
        <f>SUM(E23,-F23,G23,-I23)</f>
        <v>871831.36</v>
      </c>
    </row>
    <row r="24" ht="23.25" customHeight="1">
      <c r="C24" s="564"/>
    </row>
    <row r="27" ht="13.5" thickBot="1"/>
    <row r="28" spans="2:10" ht="51.75" thickBot="1">
      <c r="B28" s="166" t="s">
        <v>611</v>
      </c>
      <c r="C28" s="167" t="s">
        <v>48</v>
      </c>
      <c r="D28" s="167"/>
      <c r="E28" s="168" t="s">
        <v>443</v>
      </c>
      <c r="F28" s="168" t="s">
        <v>638</v>
      </c>
      <c r="G28" s="168" t="s">
        <v>636</v>
      </c>
      <c r="H28" s="168" t="s">
        <v>656</v>
      </c>
      <c r="I28" s="168" t="s">
        <v>637</v>
      </c>
      <c r="J28" s="169" t="s">
        <v>639</v>
      </c>
    </row>
    <row r="29" spans="2:10" ht="12.75">
      <c r="B29" s="293"/>
      <c r="C29" s="158"/>
      <c r="D29" s="141"/>
      <c r="E29" s="170"/>
      <c r="F29" s="170"/>
      <c r="G29" s="170"/>
      <c r="H29" s="493"/>
      <c r="I29" s="170"/>
      <c r="J29" s="171"/>
    </row>
    <row r="30" spans="2:10" ht="12.75">
      <c r="B30" s="294">
        <v>3</v>
      </c>
      <c r="C30" s="159" t="s">
        <v>643</v>
      </c>
      <c r="D30" s="142"/>
      <c r="E30" s="575"/>
      <c r="F30" s="575"/>
      <c r="G30" s="575">
        <v>40409.71</v>
      </c>
      <c r="H30" s="576">
        <f>E30+G30-F30-I30+J30</f>
        <v>40409.71</v>
      </c>
      <c r="I30" s="575"/>
      <c r="J30" s="575"/>
    </row>
    <row r="31" spans="2:10" ht="12.75">
      <c r="B31" s="294"/>
      <c r="C31" s="159"/>
      <c r="D31" s="142"/>
      <c r="E31" s="575"/>
      <c r="F31" s="575"/>
      <c r="G31" s="575"/>
      <c r="H31" s="576"/>
      <c r="I31" s="575"/>
      <c r="J31" s="575"/>
    </row>
    <row r="32" spans="2:10" ht="12.75">
      <c r="B32" s="294">
        <v>3</v>
      </c>
      <c r="C32" s="159" t="s">
        <v>644</v>
      </c>
      <c r="D32" s="142"/>
      <c r="E32" s="575"/>
      <c r="F32" s="575"/>
      <c r="G32" s="575"/>
      <c r="H32" s="576">
        <f aca="true" t="shared" si="2" ref="H32:H38">E32+G32-F32-I32+J32</f>
        <v>0</v>
      </c>
      <c r="I32" s="575"/>
      <c r="J32" s="575"/>
    </row>
    <row r="33" spans="2:10" ht="12.75">
      <c r="B33" s="294"/>
      <c r="C33" s="159"/>
      <c r="D33" s="142"/>
      <c r="E33" s="575"/>
      <c r="F33" s="575"/>
      <c r="G33" s="575"/>
      <c r="H33" s="576"/>
      <c r="I33" s="575"/>
      <c r="J33" s="575"/>
    </row>
    <row r="34" spans="2:10" ht="12.75">
      <c r="B34" s="294">
        <v>3</v>
      </c>
      <c r="C34" s="159" t="s">
        <v>645</v>
      </c>
      <c r="D34" s="142"/>
      <c r="E34" s="575"/>
      <c r="F34" s="575">
        <v>21461.22</v>
      </c>
      <c r="G34" s="575">
        <v>21461.22</v>
      </c>
      <c r="H34" s="576">
        <f t="shared" si="2"/>
        <v>0</v>
      </c>
      <c r="I34" s="575"/>
      <c r="J34" s="575"/>
    </row>
    <row r="35" spans="2:10" ht="12.75">
      <c r="B35" s="294"/>
      <c r="C35" s="159"/>
      <c r="D35" s="142"/>
      <c r="E35" s="575"/>
      <c r="F35" s="575"/>
      <c r="G35" s="575"/>
      <c r="H35" s="576"/>
      <c r="I35" s="575"/>
      <c r="J35" s="575"/>
    </row>
    <row r="36" spans="2:10" ht="12.75">
      <c r="B36" s="294">
        <v>3</v>
      </c>
      <c r="C36" s="159" t="s">
        <v>646</v>
      </c>
      <c r="D36" s="142"/>
      <c r="E36" s="575"/>
      <c r="F36" s="575"/>
      <c r="G36" s="575"/>
      <c r="H36" s="576">
        <f t="shared" si="2"/>
        <v>0</v>
      </c>
      <c r="I36" s="575"/>
      <c r="J36" s="575"/>
    </row>
    <row r="37" spans="2:10" ht="12.75">
      <c r="B37" s="294"/>
      <c r="C37" s="159"/>
      <c r="D37" s="142"/>
      <c r="E37" s="575"/>
      <c r="F37" s="575"/>
      <c r="G37" s="575"/>
      <c r="H37" s="576"/>
      <c r="I37" s="575"/>
      <c r="J37" s="575"/>
    </row>
    <row r="38" spans="2:10" ht="12.75">
      <c r="B38" s="294">
        <v>3</v>
      </c>
      <c r="C38" s="159" t="s">
        <v>647</v>
      </c>
      <c r="D38" s="142"/>
      <c r="E38" s="575"/>
      <c r="F38" s="575"/>
      <c r="G38" s="575"/>
      <c r="H38" s="576">
        <f t="shared" si="2"/>
        <v>0</v>
      </c>
      <c r="I38" s="575"/>
      <c r="J38" s="575"/>
    </row>
    <row r="39" spans="2:10" ht="13.5" thickBot="1">
      <c r="B39" s="295"/>
      <c r="C39" s="160"/>
      <c r="D39" s="142"/>
      <c r="E39" s="575"/>
      <c r="F39" s="575"/>
      <c r="G39" s="575"/>
      <c r="H39" s="576"/>
      <c r="I39" s="575"/>
      <c r="J39" s="575"/>
    </row>
    <row r="40" spans="2:12" ht="39" thickBot="1">
      <c r="B40" s="172" t="s">
        <v>648</v>
      </c>
      <c r="C40" s="173" t="s">
        <v>612</v>
      </c>
      <c r="D40" s="144"/>
      <c r="E40" s="578">
        <f aca="true" t="shared" si="3" ref="E40:J40">SUM(E30:E39)</f>
        <v>0</v>
      </c>
      <c r="F40" s="578">
        <f t="shared" si="3"/>
        <v>21461.22</v>
      </c>
      <c r="G40" s="578">
        <f t="shared" si="3"/>
        <v>61870.93</v>
      </c>
      <c r="H40" s="578">
        <f t="shared" si="3"/>
        <v>40409.71</v>
      </c>
      <c r="I40" s="578">
        <f t="shared" si="3"/>
        <v>0</v>
      </c>
      <c r="J40" s="578">
        <f t="shared" si="3"/>
        <v>0</v>
      </c>
      <c r="L40" s="134">
        <f>SUM(E40,-F40,G40,-I40)</f>
        <v>40409.71</v>
      </c>
    </row>
    <row r="44" ht="13.5" thickBot="1"/>
    <row r="45" spans="2:11" ht="51.75" thickBot="1">
      <c r="B45" s="145" t="s">
        <v>611</v>
      </c>
      <c r="C45" s="166" t="s">
        <v>47</v>
      </c>
      <c r="D45" s="167"/>
      <c r="E45" s="168" t="s">
        <v>49</v>
      </c>
      <c r="F45" s="168" t="s">
        <v>638</v>
      </c>
      <c r="G45" s="168" t="s">
        <v>636</v>
      </c>
      <c r="H45" s="168" t="s">
        <v>656</v>
      </c>
      <c r="I45" s="168" t="s">
        <v>637</v>
      </c>
      <c r="J45" s="168" t="s">
        <v>639</v>
      </c>
      <c r="K45" s="175"/>
    </row>
    <row r="46" spans="2:10" ht="12.75">
      <c r="B46" s="293"/>
      <c r="C46" s="158"/>
      <c r="D46" s="141"/>
      <c r="E46" s="170"/>
      <c r="F46" s="170"/>
      <c r="G46" s="170"/>
      <c r="H46" s="493"/>
      <c r="I46" s="170"/>
      <c r="J46" s="171"/>
    </row>
    <row r="47" spans="2:10" ht="12.75">
      <c r="B47" s="294">
        <v>4</v>
      </c>
      <c r="C47" s="159" t="s">
        <v>649</v>
      </c>
      <c r="D47" s="142"/>
      <c r="E47" s="575">
        <v>12678.69</v>
      </c>
      <c r="F47" s="575">
        <v>45355.9</v>
      </c>
      <c r="G47" s="575">
        <v>44801.23</v>
      </c>
      <c r="H47" s="576">
        <f>E47+G47-F47-I47+J47</f>
        <v>12124.020000000004</v>
      </c>
      <c r="I47" s="575"/>
      <c r="J47" s="575"/>
    </row>
    <row r="48" spans="2:10" ht="13.5" thickBot="1">
      <c r="B48" s="295"/>
      <c r="C48" s="160"/>
      <c r="D48" s="142"/>
      <c r="E48" s="575"/>
      <c r="F48" s="575"/>
      <c r="G48" s="575"/>
      <c r="H48" s="576"/>
      <c r="I48" s="575"/>
      <c r="J48" s="575"/>
    </row>
    <row r="49" spans="2:12" ht="26.25" thickBot="1">
      <c r="B49" s="172" t="s">
        <v>650</v>
      </c>
      <c r="C49" s="173" t="s">
        <v>612</v>
      </c>
      <c r="D49" s="144"/>
      <c r="E49" s="578">
        <f aca="true" t="shared" si="4" ref="E49:J49">SUM(E47:E48)</f>
        <v>12678.69</v>
      </c>
      <c r="F49" s="578">
        <f t="shared" si="4"/>
        <v>45355.9</v>
      </c>
      <c r="G49" s="578">
        <f t="shared" si="4"/>
        <v>44801.23</v>
      </c>
      <c r="H49" s="578">
        <f t="shared" si="4"/>
        <v>12124.020000000004</v>
      </c>
      <c r="I49" s="578">
        <f t="shared" si="4"/>
        <v>0</v>
      </c>
      <c r="J49" s="578">
        <f t="shared" si="4"/>
        <v>0</v>
      </c>
      <c r="L49" s="134">
        <f>SUM(E49,-F49,G49,-I49)</f>
        <v>12124.020000000004</v>
      </c>
    </row>
    <row r="50" spans="5:10" ht="12.75">
      <c r="E50" s="589"/>
      <c r="F50" s="589"/>
      <c r="G50" s="589"/>
      <c r="H50" s="589"/>
      <c r="I50" s="589"/>
      <c r="J50" s="589"/>
    </row>
    <row r="51" spans="5:10" ht="12.75">
      <c r="E51" s="589"/>
      <c r="F51" s="1014" t="s">
        <v>802</v>
      </c>
      <c r="G51" s="1015">
        <f>'bilancio entrata'!G104-'bilancio uscita'!G47</f>
        <v>0</v>
      </c>
      <c r="H51" s="589"/>
      <c r="I51" s="589"/>
      <c r="J51" s="589"/>
    </row>
    <row r="52" spans="5:10" ht="12.75">
      <c r="E52" s="589"/>
      <c r="F52" s="589"/>
      <c r="G52" s="589"/>
      <c r="H52" s="589"/>
      <c r="I52" s="589"/>
      <c r="J52" s="589"/>
    </row>
    <row r="53" spans="5:10" ht="13.5" thickBot="1">
      <c r="E53" s="589"/>
      <c r="F53" s="589"/>
      <c r="G53" s="589"/>
      <c r="H53" s="589"/>
      <c r="I53" s="589"/>
      <c r="J53" s="589"/>
    </row>
    <row r="54" spans="2:12" ht="25.5" customHeight="1" thickBot="1">
      <c r="B54" s="565" t="s">
        <v>651</v>
      </c>
      <c r="C54" s="494"/>
      <c r="D54" s="494"/>
      <c r="E54" s="590">
        <f aca="true" t="shared" si="5" ref="E54:J54">SUM(E14,E23,E40,E49)</f>
        <v>1721825.6099999999</v>
      </c>
      <c r="F54" s="590">
        <f t="shared" si="5"/>
        <v>995088.14</v>
      </c>
      <c r="G54" s="590">
        <f t="shared" si="5"/>
        <v>945167.5399999999</v>
      </c>
      <c r="H54" s="590">
        <f>SUM(H14,H23,H40,H49)</f>
        <v>1671665.05</v>
      </c>
      <c r="I54" s="590">
        <f t="shared" si="5"/>
        <v>239.96</v>
      </c>
      <c r="J54" s="590">
        <f t="shared" si="5"/>
        <v>0</v>
      </c>
      <c r="L54" s="134">
        <f>SUM(E54,-F54,G54,-I54)</f>
        <v>1671665.0499999998</v>
      </c>
    </row>
  </sheetData>
  <sheetProtection/>
  <printOptions headings="1"/>
  <pageMargins left="0.53" right="0.33" top="1" bottom="1" header="0.5" footer="0.5"/>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H15"/>
  <sheetViews>
    <sheetView zoomScalePageLayoutView="0" workbookViewId="0" topLeftCell="A1">
      <selection activeCell="H4" sqref="H4"/>
    </sheetView>
  </sheetViews>
  <sheetFormatPr defaultColWidth="9.140625" defaultRowHeight="12.75"/>
  <cols>
    <col min="6" max="6" width="22.28125" style="0" customWidth="1"/>
    <col min="8" max="8" width="16.7109375" style="0" customWidth="1"/>
  </cols>
  <sheetData>
    <row r="1" ht="15" customHeight="1"/>
    <row r="2" ht="24.75" customHeight="1">
      <c r="B2" s="574" t="s">
        <v>843</v>
      </c>
    </row>
    <row r="3" ht="15" customHeight="1"/>
    <row r="4" spans="2:6" ht="15" customHeight="1">
      <c r="B4" s="1044" t="s">
        <v>833</v>
      </c>
      <c r="C4" s="1045"/>
      <c r="D4" s="1045"/>
      <c r="E4" s="509"/>
      <c r="F4" s="591">
        <v>61259.87</v>
      </c>
    </row>
    <row r="5" spans="2:6" ht="15" customHeight="1">
      <c r="B5" s="512"/>
      <c r="C5" s="133"/>
      <c r="D5" s="133"/>
      <c r="E5" s="133"/>
      <c r="F5" s="592"/>
    </row>
    <row r="6" spans="2:6" ht="15" customHeight="1">
      <c r="B6" s="512"/>
      <c r="C6" s="133"/>
      <c r="D6" s="133"/>
      <c r="E6" s="133"/>
      <c r="F6" s="592"/>
    </row>
    <row r="7" spans="2:8" ht="15" customHeight="1">
      <c r="B7" s="1044" t="s">
        <v>50</v>
      </c>
      <c r="C7" s="1045"/>
      <c r="D7" s="1045"/>
      <c r="E7" s="573"/>
      <c r="F7" s="591">
        <v>933828.27</v>
      </c>
      <c r="H7" s="589">
        <f>'bilancio entrata'!F111</f>
        <v>933828.2699999999</v>
      </c>
    </row>
    <row r="8" spans="2:6" ht="15" customHeight="1">
      <c r="B8" s="569"/>
      <c r="C8" s="568"/>
      <c r="D8" s="568"/>
      <c r="E8" s="568"/>
      <c r="F8" s="592"/>
    </row>
    <row r="9" spans="2:6" ht="15" customHeight="1">
      <c r="B9" s="569"/>
      <c r="C9" s="568"/>
      <c r="D9" s="568"/>
      <c r="E9" s="568"/>
      <c r="F9" s="592"/>
    </row>
    <row r="10" spans="2:8" ht="15" customHeight="1">
      <c r="B10" s="1044" t="s">
        <v>51</v>
      </c>
      <c r="C10" s="1045"/>
      <c r="D10" s="1045"/>
      <c r="E10" s="573"/>
      <c r="F10" s="591">
        <v>995088.14</v>
      </c>
      <c r="H10" s="589">
        <f>'bilancio uscita'!F54</f>
        <v>995088.14</v>
      </c>
    </row>
    <row r="11" spans="2:6" ht="15" customHeight="1">
      <c r="B11" s="569"/>
      <c r="C11" s="568"/>
      <c r="D11" s="568"/>
      <c r="E11" s="568"/>
      <c r="F11" s="592"/>
    </row>
    <row r="12" spans="2:6" ht="15" customHeight="1">
      <c r="B12" s="569"/>
      <c r="C12" s="568"/>
      <c r="D12" s="568"/>
      <c r="E12" s="568"/>
      <c r="F12" s="592"/>
    </row>
    <row r="13" spans="2:6" ht="15" customHeight="1">
      <c r="B13" s="1044" t="s">
        <v>837</v>
      </c>
      <c r="C13" s="1045"/>
      <c r="D13" s="1045"/>
      <c r="E13" s="573"/>
      <c r="F13" s="591">
        <f>F4+F7-F10</f>
        <v>0</v>
      </c>
    </row>
    <row r="14" spans="2:6" ht="15" customHeight="1" thickBot="1">
      <c r="B14" s="570"/>
      <c r="C14" s="571"/>
      <c r="D14" s="571"/>
      <c r="E14" s="572"/>
      <c r="F14" s="567"/>
    </row>
    <row r="15" spans="2:6" ht="15" customHeight="1" thickTop="1">
      <c r="B15" s="566"/>
      <c r="C15" s="566"/>
      <c r="D15" s="566"/>
      <c r="E15" s="133"/>
      <c r="F15" s="133"/>
    </row>
    <row r="16" ht="15" customHeight="1"/>
    <row r="17" ht="15" customHeight="1"/>
    <row r="18" ht="15" customHeight="1"/>
  </sheetData>
  <sheetProtection/>
  <mergeCells count="4">
    <mergeCell ref="B4:D4"/>
    <mergeCell ref="B7:D7"/>
    <mergeCell ref="B10:D10"/>
    <mergeCell ref="B13:D1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K62"/>
  <sheetViews>
    <sheetView zoomScalePageLayoutView="0" workbookViewId="0" topLeftCell="A1">
      <selection activeCell="A4" sqref="A4"/>
    </sheetView>
  </sheetViews>
  <sheetFormatPr defaultColWidth="9.140625" defaultRowHeight="12.75"/>
  <cols>
    <col min="1" max="1" width="4.421875" style="0" customWidth="1"/>
    <col min="2" max="2" width="24.140625" style="0" customWidth="1"/>
    <col min="3" max="3" width="21.00390625" style="0" customWidth="1"/>
    <col min="4" max="4" width="19.7109375" style="0" bestFit="1" customWidth="1"/>
    <col min="5" max="5" width="22.7109375" style="0" bestFit="1" customWidth="1"/>
    <col min="6" max="6" width="20.00390625" style="0" customWidth="1"/>
    <col min="7" max="7" width="15.421875" style="0" customWidth="1"/>
  </cols>
  <sheetData>
    <row r="3" spans="2:7" ht="13.5" thickBot="1">
      <c r="B3" s="177"/>
      <c r="C3" s="177"/>
      <c r="D3" s="177"/>
      <c r="E3" s="177"/>
      <c r="F3" s="177"/>
      <c r="G3" s="177"/>
    </row>
    <row r="4" spans="2:7" ht="21">
      <c r="B4" s="248" t="s">
        <v>735</v>
      </c>
      <c r="C4" s="249" t="str">
        <f>anagrafica!E8</f>
        <v>COMUNE DI MONTASOLA</v>
      </c>
      <c r="D4" s="250"/>
      <c r="E4" s="251" t="s">
        <v>653</v>
      </c>
      <c r="F4" s="252" t="str">
        <f>anagrafica!E12</f>
        <v>2014</v>
      </c>
      <c r="G4" s="200"/>
    </row>
    <row r="5" spans="2:7" ht="20.25">
      <c r="B5" s="253"/>
      <c r="C5" s="254"/>
      <c r="D5" s="254"/>
      <c r="E5" s="254"/>
      <c r="F5" s="255"/>
      <c r="G5" s="201"/>
    </row>
    <row r="6" spans="2:7" ht="20.25">
      <c r="B6" s="256"/>
      <c r="C6" s="257"/>
      <c r="D6" s="254"/>
      <c r="E6" s="257"/>
      <c r="F6" s="255"/>
      <c r="G6" s="201"/>
    </row>
    <row r="7" spans="2:7" ht="21" thickBot="1">
      <c r="B7" s="258"/>
      <c r="C7" s="259"/>
      <c r="D7" s="259"/>
      <c r="E7" s="260"/>
      <c r="F7" s="261"/>
      <c r="G7" s="202"/>
    </row>
    <row r="8" spans="2:7" ht="20.25">
      <c r="B8" s="262"/>
      <c r="C8" s="262"/>
      <c r="D8" s="262"/>
      <c r="E8" s="262"/>
      <c r="F8" s="262"/>
      <c r="G8" s="177"/>
    </row>
    <row r="9" spans="2:11" ht="22.5" customHeight="1">
      <c r="B9" s="263" t="s">
        <v>692</v>
      </c>
      <c r="C9" s="263"/>
      <c r="D9" s="263"/>
      <c r="E9" s="263"/>
      <c r="F9" s="263"/>
      <c r="G9" s="199"/>
      <c r="H9" s="198"/>
      <c r="I9" s="179"/>
      <c r="J9" s="178"/>
      <c r="K9" s="178"/>
    </row>
    <row r="10" spans="2:3" ht="16.5" thickBot="1">
      <c r="B10" s="180"/>
      <c r="C10" s="180"/>
    </row>
    <row r="11" spans="2:6" ht="16.5" thickBot="1">
      <c r="B11" s="185" t="s">
        <v>662</v>
      </c>
      <c r="C11" s="186"/>
      <c r="D11" s="187"/>
      <c r="E11" s="196"/>
      <c r="F11" s="197"/>
    </row>
    <row r="12" spans="2:6" ht="16.5" thickBot="1">
      <c r="B12" s="188" t="s">
        <v>665</v>
      </c>
      <c r="C12" s="189" t="s">
        <v>673</v>
      </c>
      <c r="D12" s="189" t="s">
        <v>663</v>
      </c>
      <c r="E12" s="189" t="s">
        <v>664</v>
      </c>
      <c r="F12" s="189" t="s">
        <v>678</v>
      </c>
    </row>
    <row r="13" spans="2:6" ht="9.75" customHeight="1">
      <c r="B13" s="203"/>
      <c r="C13" s="204"/>
      <c r="D13" s="204"/>
      <c r="E13" s="204"/>
      <c r="F13" s="205"/>
    </row>
    <row r="14" spans="2:6" ht="16.5">
      <c r="B14" s="206"/>
      <c r="C14" s="207"/>
      <c r="D14" s="207"/>
      <c r="E14" s="207"/>
      <c r="F14" s="208">
        <f>SUM(C14,D14,-E14)</f>
        <v>0</v>
      </c>
    </row>
    <row r="15" spans="2:6" ht="16.5">
      <c r="B15" s="206"/>
      <c r="C15" s="207"/>
      <c r="D15" s="207"/>
      <c r="E15" s="207"/>
      <c r="F15" s="208"/>
    </row>
    <row r="16" spans="2:6" ht="17.25" thickBot="1">
      <c r="B16" s="209"/>
      <c r="C16" s="210"/>
      <c r="D16" s="210"/>
      <c r="E16" s="210"/>
      <c r="F16" s="211"/>
    </row>
    <row r="17" spans="2:6" ht="17.25" thickBot="1">
      <c r="B17" s="184" t="s">
        <v>691</v>
      </c>
      <c r="C17" s="184">
        <f>SUM(C14:C16)</f>
        <v>0</v>
      </c>
      <c r="D17" s="184">
        <f>SUM(D14:D16)</f>
        <v>0</v>
      </c>
      <c r="E17" s="184">
        <f>SUM(E14:E16)</f>
        <v>0</v>
      </c>
      <c r="F17" s="184">
        <f>SUM(F14:F16)</f>
        <v>0</v>
      </c>
    </row>
    <row r="18" spans="2:6" ht="17.25" thickBot="1">
      <c r="B18" s="182"/>
      <c r="C18" s="182"/>
      <c r="D18" s="182"/>
      <c r="E18" s="182"/>
      <c r="F18" s="182"/>
    </row>
    <row r="19" spans="2:6" ht="17.25" thickBot="1">
      <c r="B19" s="185" t="s">
        <v>666</v>
      </c>
      <c r="C19" s="194"/>
      <c r="D19" s="195"/>
      <c r="E19" s="195"/>
      <c r="F19" s="195"/>
    </row>
    <row r="20" spans="2:6" ht="15.75">
      <c r="B20" s="216" t="s">
        <v>667</v>
      </c>
      <c r="C20" s="217" t="s">
        <v>673</v>
      </c>
      <c r="D20" s="217" t="s">
        <v>668</v>
      </c>
      <c r="E20" s="217" t="s">
        <v>669</v>
      </c>
      <c r="F20" s="217" t="s">
        <v>678</v>
      </c>
    </row>
    <row r="21" spans="2:6" ht="9.75" customHeight="1">
      <c r="B21" s="206"/>
      <c r="C21" s="207"/>
      <c r="D21" s="207"/>
      <c r="E21" s="207"/>
      <c r="F21" s="208"/>
    </row>
    <row r="22" spans="2:6" ht="16.5">
      <c r="B22" s="206"/>
      <c r="C22" s="207"/>
      <c r="D22" s="207"/>
      <c r="E22" s="207"/>
      <c r="F22" s="208">
        <f>SUM(C22,D22,-E22)</f>
        <v>0</v>
      </c>
    </row>
    <row r="23" spans="2:6" ht="17.25" thickBot="1">
      <c r="B23" s="209"/>
      <c r="C23" s="210"/>
      <c r="D23" s="210"/>
      <c r="E23" s="210"/>
      <c r="F23" s="211"/>
    </row>
    <row r="24" spans="2:6" ht="17.25" thickBot="1">
      <c r="B24" s="182"/>
      <c r="C24" s="182"/>
      <c r="D24" s="182"/>
      <c r="E24" s="182"/>
      <c r="F24" s="182"/>
    </row>
    <row r="25" spans="2:6" ht="17.25" thickBot="1">
      <c r="B25" s="185" t="s">
        <v>670</v>
      </c>
      <c r="C25" s="190"/>
      <c r="D25" s="194"/>
      <c r="E25" s="195"/>
      <c r="F25" s="195"/>
    </row>
    <row r="26" spans="2:6" ht="16.5">
      <c r="B26" s="218"/>
      <c r="C26" s="217" t="s">
        <v>673</v>
      </c>
      <c r="D26" s="217" t="s">
        <v>668</v>
      </c>
      <c r="E26" s="217" t="s">
        <v>669</v>
      </c>
      <c r="F26" s="217" t="s">
        <v>678</v>
      </c>
    </row>
    <row r="27" spans="2:6" ht="16.5">
      <c r="B27" s="206" t="s">
        <v>311</v>
      </c>
      <c r="C27" s="207"/>
      <c r="D27" s="207"/>
      <c r="E27" s="207"/>
      <c r="F27" s="208"/>
    </row>
    <row r="28" spans="2:6" ht="17.25" thickBot="1">
      <c r="B28" s="209"/>
      <c r="C28" s="210"/>
      <c r="D28" s="210"/>
      <c r="E28" s="210"/>
      <c r="F28" s="211">
        <f>SUM(C28,D28,-E28)</f>
        <v>0</v>
      </c>
    </row>
    <row r="29" spans="2:6" ht="11.25" customHeight="1" thickBot="1">
      <c r="B29" s="182"/>
      <c r="C29" s="182"/>
      <c r="D29" s="182"/>
      <c r="E29" s="182"/>
      <c r="F29" s="182"/>
    </row>
    <row r="30" spans="2:6" ht="17.25" thickBot="1">
      <c r="B30" s="185" t="s">
        <v>671</v>
      </c>
      <c r="C30" s="190"/>
      <c r="D30" s="194"/>
      <c r="E30" s="195"/>
      <c r="F30" s="195"/>
    </row>
    <row r="31" spans="2:6" ht="16.5">
      <c r="B31" s="218"/>
      <c r="C31" s="217" t="s">
        <v>673</v>
      </c>
      <c r="D31" s="217" t="s">
        <v>668</v>
      </c>
      <c r="E31" s="217" t="s">
        <v>669</v>
      </c>
      <c r="F31" s="217" t="s">
        <v>678</v>
      </c>
    </row>
    <row r="32" spans="2:6" ht="9" customHeight="1">
      <c r="B32" s="206"/>
      <c r="C32" s="207"/>
      <c r="D32" s="207"/>
      <c r="E32" s="207"/>
      <c r="F32" s="208"/>
    </row>
    <row r="33" spans="2:6" ht="16.5">
      <c r="B33" s="206"/>
      <c r="C33" s="207"/>
      <c r="D33" s="207"/>
      <c r="E33" s="207"/>
      <c r="F33" s="208">
        <f>SUM(C33,D33,-E33)</f>
        <v>0</v>
      </c>
    </row>
    <row r="34" spans="2:6" ht="17.25" thickBot="1">
      <c r="B34" s="209"/>
      <c r="C34" s="210"/>
      <c r="D34" s="210"/>
      <c r="E34" s="210"/>
      <c r="F34" s="211"/>
    </row>
    <row r="35" spans="2:6" ht="17.25" thickBot="1">
      <c r="B35" s="182"/>
      <c r="C35" s="182"/>
      <c r="D35" s="182"/>
      <c r="E35" s="182"/>
      <c r="F35" s="182"/>
    </row>
    <row r="36" spans="2:6" ht="17.25" thickBot="1">
      <c r="B36" s="504" t="s">
        <v>672</v>
      </c>
      <c r="C36" s="194"/>
      <c r="D36" s="195"/>
      <c r="E36" s="195"/>
      <c r="F36" s="195"/>
    </row>
    <row r="37" spans="2:6" ht="16.5">
      <c r="B37" s="505"/>
      <c r="C37" s="217" t="s">
        <v>673</v>
      </c>
      <c r="D37" s="217" t="s">
        <v>674</v>
      </c>
      <c r="E37" s="217" t="s">
        <v>675</v>
      </c>
      <c r="F37" s="217" t="s">
        <v>678</v>
      </c>
    </row>
    <row r="38" spans="2:6" ht="9.75" customHeight="1">
      <c r="B38" s="593"/>
      <c r="C38" s="594"/>
      <c r="D38" s="594"/>
      <c r="E38" s="594"/>
      <c r="F38" s="595"/>
    </row>
    <row r="39" spans="2:6" ht="16.5">
      <c r="B39" s="593"/>
      <c r="C39" s="596"/>
      <c r="D39" s="594"/>
      <c r="E39" s="594"/>
      <c r="F39" s="595">
        <f>SUM(C39,D39,-E39)</f>
        <v>0</v>
      </c>
    </row>
    <row r="40" spans="2:6" ht="17.25" thickBot="1">
      <c r="B40" s="597"/>
      <c r="C40" s="598"/>
      <c r="D40" s="598"/>
      <c r="E40" s="598"/>
      <c r="F40" s="599"/>
    </row>
    <row r="41" spans="2:6" ht="17.25" thickBot="1">
      <c r="B41" s="182"/>
      <c r="C41" s="182"/>
      <c r="D41" s="182"/>
      <c r="E41" s="182"/>
      <c r="F41" s="182"/>
    </row>
    <row r="42" spans="2:6" ht="17.25" thickBot="1">
      <c r="B42" s="551" t="s">
        <v>679</v>
      </c>
      <c r="C42" s="552"/>
      <c r="D42" s="552"/>
      <c r="E42" s="552"/>
      <c r="F42" s="552"/>
    </row>
    <row r="43" spans="2:6" ht="17.25" thickBot="1">
      <c r="B43" s="553"/>
      <c r="C43" s="554" t="s">
        <v>673</v>
      </c>
      <c r="D43" s="554" t="s">
        <v>743</v>
      </c>
      <c r="E43" s="554" t="s">
        <v>744</v>
      </c>
      <c r="F43" s="554" t="s">
        <v>678</v>
      </c>
    </row>
    <row r="44" spans="2:6" ht="10.5" customHeight="1">
      <c r="B44" s="555"/>
      <c r="C44" s="556"/>
      <c r="D44" s="556"/>
      <c r="E44" s="556"/>
      <c r="F44" s="557"/>
    </row>
    <row r="45" spans="2:6" ht="16.5">
      <c r="B45" s="558" t="s">
        <v>681</v>
      </c>
      <c r="C45" s="559"/>
      <c r="D45" s="559">
        <f>IF(C45&lt;F45,F45-C45,0)</f>
        <v>0</v>
      </c>
      <c r="E45" s="559">
        <f>IF(C45&gt;F45,C45-F45,0)</f>
        <v>0</v>
      </c>
      <c r="F45" s="560"/>
    </row>
    <row r="46" spans="2:6" ht="17.25" thickBot="1">
      <c r="B46" s="561" t="s">
        <v>682</v>
      </c>
      <c r="C46" s="562">
        <v>0</v>
      </c>
      <c r="D46" s="562">
        <f>IF(C46&lt;F46,F46-C46,0)</f>
        <v>0</v>
      </c>
      <c r="E46" s="562">
        <f>IF(C46&gt;F46,C46-F46,0)</f>
        <v>0</v>
      </c>
      <c r="F46" s="563"/>
    </row>
    <row r="47" spans="2:6" ht="17.25" thickBot="1">
      <c r="B47" s="182"/>
      <c r="C47" s="182"/>
      <c r="D47" s="182"/>
      <c r="E47" s="182"/>
      <c r="F47" s="182"/>
    </row>
    <row r="48" spans="2:6" ht="17.25" thickBot="1">
      <c r="B48" s="193" t="s">
        <v>680</v>
      </c>
      <c r="C48" s="194"/>
      <c r="D48" s="195"/>
      <c r="E48" s="195"/>
      <c r="F48" s="195"/>
    </row>
    <row r="49" spans="2:6" ht="17.25" thickBot="1">
      <c r="B49" s="192"/>
      <c r="C49" s="191" t="s">
        <v>673</v>
      </c>
      <c r="D49" s="191" t="s">
        <v>676</v>
      </c>
      <c r="E49" s="191" t="s">
        <v>677</v>
      </c>
      <c r="F49" s="191" t="s">
        <v>678</v>
      </c>
    </row>
    <row r="50" spans="2:6" ht="8.25" customHeight="1">
      <c r="B50" s="212"/>
      <c r="C50" s="496"/>
      <c r="D50" s="496"/>
      <c r="E50" s="496"/>
      <c r="F50" s="497"/>
    </row>
    <row r="51" spans="2:6" ht="16.5">
      <c r="B51" s="213" t="s">
        <v>683</v>
      </c>
      <c r="C51" s="498">
        <v>0</v>
      </c>
      <c r="D51" s="498">
        <f>IF(F51&gt;C51,F51-C51,0)</f>
        <v>0</v>
      </c>
      <c r="E51" s="498">
        <f>IF(C51&gt;F51,C51-F51,0)</f>
        <v>0</v>
      </c>
      <c r="F51" s="499">
        <v>0</v>
      </c>
    </row>
    <row r="52" spans="2:6" ht="16.5">
      <c r="B52" s="213" t="s">
        <v>684</v>
      </c>
      <c r="C52" s="498"/>
      <c r="D52" s="498">
        <f>IF(F52&gt;C52,F52-C52,0)</f>
        <v>0</v>
      </c>
      <c r="E52" s="498">
        <f>IF(C52&gt;F52,C52-F52,0)</f>
        <v>0</v>
      </c>
      <c r="F52" s="499"/>
    </row>
    <row r="53" spans="2:6" ht="16.5">
      <c r="B53" s="215" t="s">
        <v>685</v>
      </c>
      <c r="C53" s="500"/>
      <c r="D53" s="500">
        <f>IF(F53&gt;C53,F53-C53,0)</f>
        <v>0</v>
      </c>
      <c r="E53" s="500">
        <f>IF(C53&gt;F53,C53-F53,0)</f>
        <v>0</v>
      </c>
      <c r="F53" s="501"/>
    </row>
    <row r="54" spans="2:6" ht="17.25" thickBot="1">
      <c r="B54" s="214" t="s">
        <v>686</v>
      </c>
      <c r="C54" s="502"/>
      <c r="D54" s="502">
        <f>IF(F54&gt;C54,F54-C54,0)</f>
        <v>0</v>
      </c>
      <c r="E54" s="502">
        <f>IF(C54&gt;F54,C54-F54,0)</f>
        <v>0</v>
      </c>
      <c r="F54" s="503"/>
    </row>
    <row r="55" spans="2:6" ht="17.25" thickBot="1">
      <c r="B55" s="181"/>
      <c r="C55" s="181"/>
      <c r="D55" s="181"/>
      <c r="E55" s="181"/>
      <c r="F55" s="181"/>
    </row>
    <row r="56" spans="2:6" ht="17.25" thickBot="1">
      <c r="B56" s="193" t="s">
        <v>739</v>
      </c>
      <c r="C56" s="181"/>
      <c r="D56" s="181"/>
      <c r="E56" s="181"/>
      <c r="F56" s="181"/>
    </row>
    <row r="57" spans="2:6" ht="17.25" thickBot="1">
      <c r="B57" s="192"/>
      <c r="C57" s="191" t="s">
        <v>673</v>
      </c>
      <c r="D57" s="191" t="s">
        <v>316</v>
      </c>
      <c r="E57" s="416" t="s">
        <v>677</v>
      </c>
      <c r="F57" s="191" t="s">
        <v>678</v>
      </c>
    </row>
    <row r="58" spans="2:6" ht="17.25" thickBot="1">
      <c r="B58" s="287"/>
      <c r="C58" s="287">
        <v>0</v>
      </c>
      <c r="D58" s="287">
        <f>SUM(F58-C58)</f>
        <v>0</v>
      </c>
      <c r="E58" s="417"/>
      <c r="F58" s="287"/>
    </row>
    <row r="59" spans="2:6" ht="17.25" thickBot="1">
      <c r="B59" s="181"/>
      <c r="C59" s="181"/>
      <c r="D59" s="181"/>
      <c r="E59" s="181"/>
      <c r="F59" s="181"/>
    </row>
    <row r="60" spans="2:6" ht="17.25" thickBot="1">
      <c r="B60" s="430" t="s">
        <v>324</v>
      </c>
      <c r="C60" s="181"/>
      <c r="D60" s="181"/>
      <c r="E60" s="181"/>
      <c r="F60" s="181"/>
    </row>
    <row r="61" spans="2:6" ht="16.5">
      <c r="B61" s="427"/>
      <c r="C61" s="428" t="s">
        <v>325</v>
      </c>
      <c r="D61" s="431" t="s">
        <v>327</v>
      </c>
      <c r="E61" s="431" t="s">
        <v>328</v>
      </c>
      <c r="F61" s="433" t="s">
        <v>326</v>
      </c>
    </row>
    <row r="62" spans="2:6" ht="15.75" customHeight="1" thickBot="1">
      <c r="B62" s="429"/>
      <c r="C62" s="450"/>
      <c r="D62" s="432"/>
      <c r="E62" s="432"/>
      <c r="F62" s="434"/>
    </row>
  </sheetData>
  <sheetProtection/>
  <printOptions headings="1"/>
  <pageMargins left="0.64" right="0.39" top="0.78" bottom="0.67" header="0.5" footer="0.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B3:H53"/>
  <sheetViews>
    <sheetView zoomScalePageLayoutView="0" workbookViewId="0" topLeftCell="A10">
      <selection activeCell="D16" sqref="D16"/>
    </sheetView>
  </sheetViews>
  <sheetFormatPr defaultColWidth="9.140625" defaultRowHeight="15" customHeight="1"/>
  <cols>
    <col min="1" max="1" width="4.8515625" style="219" customWidth="1"/>
    <col min="2" max="2" width="10.421875" style="220" customWidth="1"/>
    <col min="3" max="3" width="36.421875" style="219" customWidth="1"/>
    <col min="4" max="4" width="27.28125" style="219" customWidth="1"/>
    <col min="5" max="5" width="22.28125" style="219" customWidth="1"/>
    <col min="6" max="6" width="19.00390625" style="219" customWidth="1"/>
    <col min="7" max="7" width="15.8515625" style="219" customWidth="1"/>
    <col min="8" max="8" width="16.57421875" style="219" customWidth="1"/>
    <col min="9" max="16384" width="9.140625" style="219" customWidth="1"/>
  </cols>
  <sheetData>
    <row r="2" ht="8.25" customHeight="1"/>
    <row r="3" spans="3:6" ht="19.5" customHeight="1">
      <c r="C3" s="924" t="s">
        <v>655</v>
      </c>
      <c r="D3" s="925" t="str">
        <f>anagrafica!E8</f>
        <v>COMUNE DI MONTASOLA</v>
      </c>
      <c r="E3" s="276"/>
      <c r="F3" s="276"/>
    </row>
    <row r="4" spans="3:6" ht="15.75" customHeight="1">
      <c r="C4" s="924" t="s">
        <v>653</v>
      </c>
      <c r="D4" s="926" t="str">
        <f>anagrafica!E12</f>
        <v>2014</v>
      </c>
      <c r="E4" s="276"/>
      <c r="F4" s="276"/>
    </row>
    <row r="5" spans="3:6" ht="22.5" customHeight="1">
      <c r="C5" s="275"/>
      <c r="D5" s="276"/>
      <c r="E5" s="276"/>
      <c r="F5" s="276"/>
    </row>
    <row r="6" spans="3:6" ht="15" customHeight="1">
      <c r="C6" s="228"/>
      <c r="D6" s="228"/>
      <c r="E6" s="228"/>
      <c r="F6" s="228"/>
    </row>
    <row r="8" ht="15" customHeight="1">
      <c r="C8" s="221" t="s">
        <v>693</v>
      </c>
    </row>
    <row r="9" ht="15" customHeight="1" thickBot="1"/>
    <row r="10" spans="2:6" ht="15" customHeight="1">
      <c r="B10" s="264"/>
      <c r="C10" s="265"/>
      <c r="D10" s="265"/>
      <c r="E10" s="397" t="s">
        <v>275</v>
      </c>
      <c r="F10" s="397" t="s">
        <v>284</v>
      </c>
    </row>
    <row r="11" spans="2:8" ht="15" customHeight="1" thickBot="1">
      <c r="B11" s="266" t="s">
        <v>728</v>
      </c>
      <c r="C11" s="267" t="s">
        <v>694</v>
      </c>
      <c r="D11" s="267" t="s">
        <v>695</v>
      </c>
      <c r="E11" s="398" t="s">
        <v>277</v>
      </c>
      <c r="F11" s="398" t="s">
        <v>285</v>
      </c>
      <c r="G11" s="222"/>
      <c r="H11" s="222"/>
    </row>
    <row r="12" spans="2:6" ht="15" customHeight="1">
      <c r="B12" s="277"/>
      <c r="C12" s="223"/>
      <c r="D12" s="223"/>
      <c r="E12" s="399"/>
      <c r="F12" s="399"/>
    </row>
    <row r="13" spans="2:6" ht="15" customHeight="1">
      <c r="B13" s="278">
        <v>1</v>
      </c>
      <c r="C13" s="224" t="s">
        <v>696</v>
      </c>
      <c r="D13" s="600"/>
      <c r="E13" s="601"/>
      <c r="F13" s="601"/>
    </row>
    <row r="14" spans="2:6" ht="15" customHeight="1">
      <c r="B14" s="278">
        <v>2</v>
      </c>
      <c r="C14" s="224" t="s">
        <v>697</v>
      </c>
      <c r="D14" s="600"/>
      <c r="E14" s="601"/>
      <c r="F14" s="601"/>
    </row>
    <row r="15" spans="2:6" ht="15" customHeight="1">
      <c r="B15" s="278">
        <v>3</v>
      </c>
      <c r="C15" s="224" t="s">
        <v>698</v>
      </c>
      <c r="D15" s="600">
        <v>726465.19</v>
      </c>
      <c r="E15" s="601"/>
      <c r="F15" s="601"/>
    </row>
    <row r="16" spans="2:6" ht="15" customHeight="1">
      <c r="B16" s="278">
        <v>4</v>
      </c>
      <c r="C16" s="224" t="s">
        <v>699</v>
      </c>
      <c r="D16" s="600"/>
      <c r="E16" s="601"/>
      <c r="F16" s="601"/>
    </row>
    <row r="17" spans="2:6" ht="15" customHeight="1">
      <c r="B17" s="278">
        <v>5</v>
      </c>
      <c r="C17" s="224" t="s">
        <v>700</v>
      </c>
      <c r="D17" s="600"/>
      <c r="E17" s="601"/>
      <c r="F17" s="601"/>
    </row>
    <row r="18" spans="2:6" ht="15" customHeight="1">
      <c r="B18" s="225" t="s">
        <v>701</v>
      </c>
      <c r="C18" s="226" t="s">
        <v>708</v>
      </c>
      <c r="D18" s="600"/>
      <c r="E18" s="601"/>
      <c r="F18" s="601"/>
    </row>
    <row r="19" spans="2:6" ht="15" customHeight="1">
      <c r="B19" s="225" t="s">
        <v>702</v>
      </c>
      <c r="C19" s="226" t="s">
        <v>709</v>
      </c>
      <c r="D19" s="600"/>
      <c r="E19" s="601"/>
      <c r="F19" s="601"/>
    </row>
    <row r="20" spans="2:6" ht="15" customHeight="1">
      <c r="B20" s="225" t="s">
        <v>703</v>
      </c>
      <c r="C20" s="226" t="s">
        <v>710</v>
      </c>
      <c r="D20" s="600"/>
      <c r="E20" s="601"/>
      <c r="F20" s="601"/>
    </row>
    <row r="21" spans="2:6" ht="15" customHeight="1">
      <c r="B21" s="225" t="s">
        <v>704</v>
      </c>
      <c r="C21" s="226" t="s">
        <v>711</v>
      </c>
      <c r="D21" s="600"/>
      <c r="E21" s="601"/>
      <c r="F21" s="601"/>
    </row>
    <row r="22" spans="2:6" ht="15" customHeight="1">
      <c r="B22" s="225" t="s">
        <v>705</v>
      </c>
      <c r="C22" s="226" t="s">
        <v>712</v>
      </c>
      <c r="D22" s="600"/>
      <c r="E22" s="601"/>
      <c r="F22" s="601"/>
    </row>
    <row r="23" spans="2:6" ht="15" customHeight="1">
      <c r="B23" s="225" t="s">
        <v>706</v>
      </c>
      <c r="C23" s="226" t="s">
        <v>713</v>
      </c>
      <c r="D23" s="600"/>
      <c r="E23" s="601"/>
      <c r="F23" s="601"/>
    </row>
    <row r="24" spans="2:6" ht="15" customHeight="1">
      <c r="B24" s="225" t="s">
        <v>707</v>
      </c>
      <c r="C24" s="226" t="s">
        <v>714</v>
      </c>
      <c r="D24" s="600"/>
      <c r="E24" s="601"/>
      <c r="F24" s="601"/>
    </row>
    <row r="25" spans="2:6" ht="15" customHeight="1">
      <c r="B25" s="278">
        <v>6</v>
      </c>
      <c r="C25" s="224" t="s">
        <v>715</v>
      </c>
      <c r="D25" s="600"/>
      <c r="E25" s="601"/>
      <c r="F25" s="601"/>
    </row>
    <row r="26" spans="2:7" ht="15" customHeight="1">
      <c r="B26" s="278">
        <v>7</v>
      </c>
      <c r="C26" s="224" t="s">
        <v>716</v>
      </c>
      <c r="D26" s="600"/>
      <c r="E26" s="601"/>
      <c r="F26" s="601"/>
      <c r="G26" s="219" t="s">
        <v>732</v>
      </c>
    </row>
    <row r="27" spans="2:7" ht="15" customHeight="1">
      <c r="B27" s="278">
        <v>8</v>
      </c>
      <c r="C27" s="224" t="s">
        <v>717</v>
      </c>
      <c r="D27" s="600"/>
      <c r="E27" s="601"/>
      <c r="F27" s="601"/>
      <c r="G27" s="219" t="s">
        <v>733</v>
      </c>
    </row>
    <row r="28" spans="2:6" ht="15" customHeight="1" thickBot="1">
      <c r="B28" s="279"/>
      <c r="C28" s="227"/>
      <c r="D28" s="602"/>
      <c r="E28" s="601"/>
      <c r="F28" s="601"/>
    </row>
    <row r="29" spans="2:7" ht="23.25" customHeight="1" thickBot="1">
      <c r="B29" s="272"/>
      <c r="C29" s="273" t="s">
        <v>440</v>
      </c>
      <c r="D29" s="603">
        <f>SUM(D13:D27)</f>
        <v>726465.19</v>
      </c>
      <c r="E29" s="604">
        <f>SUM(E13:E28)</f>
        <v>0</v>
      </c>
      <c r="F29" s="604"/>
      <c r="G29" s="606">
        <f>SUM('bilancio uscita'!G14)</f>
        <v>726465.19</v>
      </c>
    </row>
    <row r="31" ht="15" customHeight="1" thickBot="1"/>
    <row r="32" spans="2:6" ht="20.25" customHeight="1">
      <c r="B32" s="281" t="s">
        <v>736</v>
      </c>
      <c r="C32" s="268" t="s">
        <v>718</v>
      </c>
      <c r="D32" s="268" t="s">
        <v>695</v>
      </c>
      <c r="E32" s="269" t="s">
        <v>729</v>
      </c>
      <c r="F32" s="269"/>
    </row>
    <row r="33" spans="2:6" ht="20.25" customHeight="1" thickBot="1">
      <c r="B33" s="270"/>
      <c r="C33" s="271"/>
      <c r="D33" s="271"/>
      <c r="E33" s="267" t="s">
        <v>730</v>
      </c>
      <c r="F33" s="456" t="s">
        <v>731</v>
      </c>
    </row>
    <row r="34" spans="2:6" ht="16.5" customHeight="1">
      <c r="B34" s="280">
        <v>1</v>
      </c>
      <c r="C34" s="223" t="s">
        <v>719</v>
      </c>
      <c r="D34" s="607"/>
      <c r="E34" s="608"/>
      <c r="F34" s="609">
        <f>D34-E34</f>
        <v>0</v>
      </c>
    </row>
    <row r="35" spans="2:6" ht="16.5" customHeight="1">
      <c r="B35" s="278">
        <v>2</v>
      </c>
      <c r="C35" s="224" t="s">
        <v>720</v>
      </c>
      <c r="D35" s="600"/>
      <c r="E35" s="610"/>
      <c r="F35" s="609">
        <f aca="true" t="shared" si="0" ref="F35:F45">D35-E35</f>
        <v>0</v>
      </c>
    </row>
    <row r="36" spans="2:6" ht="16.5" customHeight="1">
      <c r="B36" s="278">
        <v>3</v>
      </c>
      <c r="C36" s="224" t="s">
        <v>721</v>
      </c>
      <c r="D36" s="600"/>
      <c r="E36" s="610"/>
      <c r="F36" s="609">
        <f t="shared" si="0"/>
        <v>0</v>
      </c>
    </row>
    <row r="37" spans="2:6" ht="16.5" customHeight="1">
      <c r="B37" s="278">
        <v>4</v>
      </c>
      <c r="C37" s="224" t="s">
        <v>722</v>
      </c>
      <c r="D37" s="600"/>
      <c r="E37" s="610"/>
      <c r="F37" s="609">
        <f t="shared" si="0"/>
        <v>0</v>
      </c>
    </row>
    <row r="38" spans="2:6" ht="16.5" customHeight="1">
      <c r="B38" s="278">
        <v>5</v>
      </c>
      <c r="C38" s="224" t="s">
        <v>723</v>
      </c>
      <c r="D38" s="600"/>
      <c r="E38" s="610"/>
      <c r="F38" s="609">
        <f t="shared" si="0"/>
        <v>0</v>
      </c>
    </row>
    <row r="39" spans="2:6" ht="16.5" customHeight="1">
      <c r="B39" s="278">
        <v>6</v>
      </c>
      <c r="C39" s="224" t="s">
        <v>734</v>
      </c>
      <c r="D39" s="600"/>
      <c r="E39" s="610"/>
      <c r="F39" s="609">
        <f t="shared" si="0"/>
        <v>0</v>
      </c>
    </row>
    <row r="40" spans="2:6" ht="16.5" customHeight="1">
      <c r="B40" s="544">
        <v>7</v>
      </c>
      <c r="C40" s="545" t="s">
        <v>724</v>
      </c>
      <c r="D40" s="611"/>
      <c r="E40" s="612"/>
      <c r="F40" s="613">
        <f t="shared" si="0"/>
        <v>0</v>
      </c>
    </row>
    <row r="41" spans="2:6" ht="16.5" customHeight="1">
      <c r="B41" s="547" t="s">
        <v>150</v>
      </c>
      <c r="C41" s="546" t="s">
        <v>149</v>
      </c>
      <c r="D41" s="614"/>
      <c r="E41" s="612"/>
      <c r="F41" s="613"/>
    </row>
    <row r="42" spans="2:6" ht="16.5" customHeight="1">
      <c r="B42" s="278">
        <v>8</v>
      </c>
      <c r="C42" s="224" t="s">
        <v>725</v>
      </c>
      <c r="D42" s="600"/>
      <c r="E42" s="610"/>
      <c r="F42" s="609">
        <f t="shared" si="0"/>
        <v>0</v>
      </c>
    </row>
    <row r="43" spans="2:7" ht="16.5" customHeight="1">
      <c r="B43" s="278">
        <v>9</v>
      </c>
      <c r="C43" s="224" t="s">
        <v>726</v>
      </c>
      <c r="D43" s="600"/>
      <c r="E43" s="610"/>
      <c r="F43" s="609">
        <f t="shared" si="0"/>
        <v>0</v>
      </c>
      <c r="G43" s="219" t="s">
        <v>732</v>
      </c>
    </row>
    <row r="44" spans="2:7" ht="16.5" customHeight="1">
      <c r="B44" s="278">
        <v>10</v>
      </c>
      <c r="C44" s="224" t="s">
        <v>727</v>
      </c>
      <c r="D44" s="600"/>
      <c r="E44" s="610"/>
      <c r="F44" s="609">
        <f t="shared" si="0"/>
        <v>0</v>
      </c>
      <c r="G44" s="219" t="s">
        <v>733</v>
      </c>
    </row>
    <row r="45" spans="2:6" ht="15" customHeight="1" thickBot="1">
      <c r="B45" s="279"/>
      <c r="C45" s="227"/>
      <c r="D45" s="602"/>
      <c r="E45" s="615"/>
      <c r="F45" s="609">
        <f t="shared" si="0"/>
        <v>0</v>
      </c>
    </row>
    <row r="46" spans="2:7" ht="22.5" customHeight="1" thickBot="1">
      <c r="B46" s="274"/>
      <c r="C46" s="273" t="s">
        <v>441</v>
      </c>
      <c r="D46" s="603">
        <f>SUM(D34:D44)</f>
        <v>0</v>
      </c>
      <c r="E46" s="603">
        <f>SUM(E34:E44)</f>
        <v>0</v>
      </c>
      <c r="F46" s="616">
        <f>SUM(F34:F44)</f>
        <v>0</v>
      </c>
      <c r="G46" s="605">
        <f>SUM('bilancio uscita'!G23)</f>
        <v>112030.19</v>
      </c>
    </row>
    <row r="48" ht="15" customHeight="1">
      <c r="B48" s="548" t="s">
        <v>151</v>
      </c>
    </row>
    <row r="49" ht="15" customHeight="1">
      <c r="B49" s="220" t="s">
        <v>152</v>
      </c>
    </row>
    <row r="50" ht="15" customHeight="1">
      <c r="B50" s="220" t="s">
        <v>153</v>
      </c>
    </row>
    <row r="51" ht="15" customHeight="1">
      <c r="B51" s="220" t="s">
        <v>154</v>
      </c>
    </row>
    <row r="52" ht="15" customHeight="1">
      <c r="B52" s="220" t="s">
        <v>155</v>
      </c>
    </row>
    <row r="53" ht="15" customHeight="1">
      <c r="B53" s="220" t="s">
        <v>156</v>
      </c>
    </row>
  </sheetData>
  <sheetProtection/>
  <printOptions headings="1"/>
  <pageMargins left="0.51" right="0.39" top="1" bottom="1" header="0.5" footer="0.5"/>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T269"/>
  <sheetViews>
    <sheetView tabSelected="1" zoomScale="75" zoomScaleNormal="75" zoomScalePageLayoutView="0" workbookViewId="0" topLeftCell="E1">
      <selection activeCell="N139" sqref="N139"/>
    </sheetView>
  </sheetViews>
  <sheetFormatPr defaultColWidth="9.140625" defaultRowHeight="12.75"/>
  <cols>
    <col min="1" max="1" width="16.28125" style="5" customWidth="1"/>
    <col min="2" max="2" width="9.140625" style="5" customWidth="1"/>
    <col min="3" max="3" width="13.421875" style="5" customWidth="1"/>
    <col min="4" max="4" width="8.28125" style="6" customWidth="1"/>
    <col min="5" max="5" width="20.421875" style="7" customWidth="1"/>
    <col min="6" max="6" width="23.57421875" style="7" customWidth="1"/>
    <col min="7" max="7" width="22.28125" style="122" customWidth="1"/>
    <col min="8" max="8" width="22.7109375" style="122" customWidth="1"/>
    <col min="9" max="9" width="21.28125" style="122" customWidth="1"/>
    <col min="10" max="10" width="22.140625" style="122" customWidth="1"/>
    <col min="11" max="11" width="24.140625" style="7" customWidth="1"/>
    <col min="12" max="12" width="19.57421875" style="7" customWidth="1"/>
    <col min="13" max="13" width="21.28125" style="943" customWidth="1"/>
    <col min="14" max="16384" width="9.140625" style="7" customWidth="1"/>
  </cols>
  <sheetData>
    <row r="1" spans="1:13" s="4" customFormat="1" ht="18">
      <c r="A1" s="2" t="s">
        <v>317</v>
      </c>
      <c r="B1" s="3"/>
      <c r="C1" s="3"/>
      <c r="D1" s="3"/>
      <c r="E1" s="3"/>
      <c r="F1" s="873"/>
      <c r="G1" s="874"/>
      <c r="H1" s="874"/>
      <c r="I1" s="874"/>
      <c r="J1" s="872" t="str">
        <f>anagrafica!E12</f>
        <v>2014</v>
      </c>
      <c r="K1" s="3"/>
      <c r="M1" s="999"/>
    </row>
    <row r="2" spans="1:13" s="4" customFormat="1" ht="18">
      <c r="A2" s="2"/>
      <c r="B2" s="3"/>
      <c r="C2" s="3"/>
      <c r="D2" s="3"/>
      <c r="E2" s="3"/>
      <c r="F2" s="873"/>
      <c r="G2" s="874"/>
      <c r="H2" s="874"/>
      <c r="I2" s="874"/>
      <c r="J2" s="874"/>
      <c r="K2" s="3"/>
      <c r="M2" s="999"/>
    </row>
    <row r="3" spans="1:13" s="4" customFormat="1" ht="18">
      <c r="A3" s="2"/>
      <c r="B3" s="3"/>
      <c r="C3" s="3"/>
      <c r="D3" s="3"/>
      <c r="E3" s="3"/>
      <c r="F3" s="875"/>
      <c r="G3" s="875" t="str">
        <f>anagrafica!E8</f>
        <v>COMUNE DI MONTASOLA</v>
      </c>
      <c r="H3" s="876"/>
      <c r="I3" s="875"/>
      <c r="J3" s="875"/>
      <c r="K3" s="289"/>
      <c r="M3" s="999"/>
    </row>
    <row r="4" spans="6:10" ht="18.75" thickBot="1">
      <c r="F4" s="877"/>
      <c r="G4" s="878"/>
      <c r="H4" s="878"/>
      <c r="I4" s="878"/>
      <c r="J4" s="878"/>
    </row>
    <row r="5" spans="5:11" ht="13.5" thickTop="1">
      <c r="E5" s="8"/>
      <c r="F5" s="9"/>
      <c r="G5" s="10"/>
      <c r="H5" s="9"/>
      <c r="I5" s="10"/>
      <c r="J5" s="9"/>
      <c r="K5" s="908"/>
    </row>
    <row r="6" spans="1:11" ht="12" customHeight="1">
      <c r="A6" s="12"/>
      <c r="B6" s="12"/>
      <c r="C6" s="12"/>
      <c r="D6" s="13"/>
      <c r="E6" s="421" t="s">
        <v>357</v>
      </c>
      <c r="F6" s="14" t="s">
        <v>458</v>
      </c>
      <c r="G6" s="15" t="s">
        <v>459</v>
      </c>
      <c r="H6" s="15"/>
      <c r="I6" s="15" t="s">
        <v>460</v>
      </c>
      <c r="J6" s="15"/>
      <c r="K6" s="899" t="s">
        <v>458</v>
      </c>
    </row>
    <row r="7" spans="1:12" ht="12" customHeight="1">
      <c r="A7" s="12"/>
      <c r="B7" s="12"/>
      <c r="C7" s="12"/>
      <c r="D7" s="17"/>
      <c r="E7" s="421"/>
      <c r="F7" s="14" t="s">
        <v>462</v>
      </c>
      <c r="G7" s="18" t="s">
        <v>463</v>
      </c>
      <c r="H7" s="18"/>
      <c r="I7" s="18" t="s">
        <v>464</v>
      </c>
      <c r="J7" s="18"/>
      <c r="K7" s="899" t="s">
        <v>465</v>
      </c>
      <c r="L7" s="113" t="s">
        <v>738</v>
      </c>
    </row>
    <row r="8" spans="1:11" ht="9.75" customHeight="1" thickBot="1">
      <c r="A8" s="12"/>
      <c r="B8" s="12"/>
      <c r="C8" s="12"/>
      <c r="D8" s="17"/>
      <c r="E8" s="19"/>
      <c r="F8" s="20"/>
      <c r="G8" s="20" t="s">
        <v>466</v>
      </c>
      <c r="H8" s="20" t="s">
        <v>467</v>
      </c>
      <c r="I8" s="20" t="s">
        <v>466</v>
      </c>
      <c r="J8" s="20" t="s">
        <v>467</v>
      </c>
      <c r="K8" s="900"/>
    </row>
    <row r="9" spans="1:14" ht="13.5" customHeight="1" thickTop="1">
      <c r="A9" s="22" t="s">
        <v>558</v>
      </c>
      <c r="B9" s="23"/>
      <c r="C9" s="23"/>
      <c r="D9" s="24"/>
      <c r="E9" s="1018"/>
      <c r="F9" s="26"/>
      <c r="G9" s="457"/>
      <c r="H9" s="457"/>
      <c r="I9" s="457"/>
      <c r="J9" s="457"/>
      <c r="K9" s="901"/>
      <c r="L9" s="620"/>
      <c r="M9" s="955"/>
      <c r="N9" s="12"/>
    </row>
    <row r="10" spans="1:14" ht="13.5" customHeight="1">
      <c r="A10" s="887" t="s">
        <v>609</v>
      </c>
      <c r="B10" s="29"/>
      <c r="C10" s="29"/>
      <c r="D10" s="29"/>
      <c r="E10" s="1018"/>
      <c r="F10" s="761"/>
      <c r="G10" s="762"/>
      <c r="H10" s="762"/>
      <c r="I10" s="762"/>
      <c r="J10" s="762"/>
      <c r="K10" s="902"/>
      <c r="L10" s="620"/>
      <c r="M10" s="955"/>
      <c r="N10" s="12"/>
    </row>
    <row r="11" spans="1:14" ht="18">
      <c r="A11" s="879" t="s">
        <v>468</v>
      </c>
      <c r="B11" s="884"/>
      <c r="C11" s="884"/>
      <c r="D11" s="29"/>
      <c r="E11" s="1018">
        <f>'c.to patr provvis.'!E11</f>
        <v>105277.23</v>
      </c>
      <c r="F11" s="763">
        <f>0+'c.to patr provvis.'!F11</f>
        <v>58947.16</v>
      </c>
      <c r="G11" s="764">
        <f>0+'c.to patr provvis.'!G11</f>
        <v>2239.92</v>
      </c>
      <c r="H11" s="764">
        <f>0+'c.to patr provvis.'!H11</f>
        <v>0</v>
      </c>
      <c r="I11" s="764">
        <f>0+'c.to patr provvis.'!I11</f>
        <v>52687.5</v>
      </c>
      <c r="J11" s="764">
        <f>0+'c.to patr provvis.'!J11</f>
        <v>8597.35</v>
      </c>
      <c r="K11" s="903">
        <f>SUM(F11,G11,-H11,I11,-J11)</f>
        <v>105277.23</v>
      </c>
      <c r="L11" s="620"/>
      <c r="M11" s="955"/>
      <c r="N11" s="12"/>
    </row>
    <row r="12" spans="1:14" ht="13.5" customHeight="1">
      <c r="A12" s="879" t="s">
        <v>469</v>
      </c>
      <c r="B12" s="880"/>
      <c r="C12" s="880"/>
      <c r="D12" s="880"/>
      <c r="E12" s="1018">
        <f>'c.to patr provvis.'!E12</f>
        <v>0</v>
      </c>
      <c r="F12" s="763"/>
      <c r="G12" s="764"/>
      <c r="H12" s="764"/>
      <c r="I12" s="764"/>
      <c r="J12" s="764">
        <v>0</v>
      </c>
      <c r="K12" s="902"/>
      <c r="L12" s="620"/>
      <c r="M12" s="955"/>
      <c r="N12" s="12"/>
    </row>
    <row r="13" spans="1:14" ht="16.5" thickBot="1">
      <c r="A13" s="29"/>
      <c r="B13" s="29"/>
      <c r="C13" s="33" t="s">
        <v>470</v>
      </c>
      <c r="D13" s="29"/>
      <c r="E13" s="1019"/>
      <c r="F13" s="766">
        <f>SUM(F11,-F12)</f>
        <v>58947.16</v>
      </c>
      <c r="G13" s="767">
        <f>SUM(G11,-G12)</f>
        <v>2239.92</v>
      </c>
      <c r="H13" s="767">
        <f>SUM(H11,-H12)</f>
        <v>0</v>
      </c>
      <c r="I13" s="767">
        <f>SUM(I11,-I12)</f>
        <v>52687.5</v>
      </c>
      <c r="J13" s="767">
        <f>SUM(J11,)</f>
        <v>8597.35</v>
      </c>
      <c r="K13" s="904">
        <f>SUM(F13,G13,-H13,I13,-J13)</f>
        <v>105277.23</v>
      </c>
      <c r="L13" s="620"/>
      <c r="M13" s="955"/>
      <c r="N13" s="12"/>
    </row>
    <row r="14" spans="1:14" ht="13.5" customHeight="1" thickTop="1">
      <c r="A14" s="887" t="s">
        <v>608</v>
      </c>
      <c r="B14" s="29"/>
      <c r="C14" s="29"/>
      <c r="D14" s="29"/>
      <c r="E14" s="1018"/>
      <c r="F14" s="761"/>
      <c r="G14" s="762"/>
      <c r="H14" s="762"/>
      <c r="I14" s="762"/>
      <c r="J14" s="762"/>
      <c r="K14" s="902"/>
      <c r="L14" s="620"/>
      <c r="M14" s="955"/>
      <c r="N14" s="12"/>
    </row>
    <row r="15" spans="1:14" ht="15.75">
      <c r="A15" s="880" t="s">
        <v>471</v>
      </c>
      <c r="B15" s="880"/>
      <c r="C15" s="880"/>
      <c r="D15" s="880"/>
      <c r="E15" s="1018">
        <f>'c.to patr provvis.'!E15</f>
        <v>1352357.6400000001</v>
      </c>
      <c r="F15" s="763">
        <f>'c.to patr provvis.'!F15</f>
        <v>1111338.85</v>
      </c>
      <c r="G15" s="764">
        <f>'c.to patr provvis.'!G15</f>
        <v>2311</v>
      </c>
      <c r="H15" s="764">
        <f>'c.to patr provvis.'!H15</f>
        <v>0</v>
      </c>
      <c r="I15" s="764">
        <f>'c.to patr provvis.'!I15</f>
        <v>0</v>
      </c>
      <c r="J15" s="764">
        <f>'c.to patr provvis.'!J15</f>
        <v>27169.02</v>
      </c>
      <c r="K15" s="903">
        <f>SUM(F15,G15,-H15,I15,-J15-J16)</f>
        <v>1086480.83</v>
      </c>
      <c r="L15" s="620"/>
      <c r="M15" s="955"/>
      <c r="N15" s="12"/>
    </row>
    <row r="16" spans="1:14" ht="15.75">
      <c r="A16" s="881" t="s">
        <v>469</v>
      </c>
      <c r="B16" s="882"/>
      <c r="C16" s="882"/>
      <c r="D16" s="882"/>
      <c r="E16" s="1018">
        <f>'c.to patr provvis.'!E16</f>
        <v>265876.81</v>
      </c>
      <c r="F16" s="762"/>
      <c r="G16" s="762"/>
      <c r="H16" s="764"/>
      <c r="I16" s="762"/>
      <c r="J16" s="764">
        <f>'c.to patr provvis.'!J16</f>
        <v>0</v>
      </c>
      <c r="K16" s="905"/>
      <c r="L16" s="620"/>
      <c r="M16" s="955"/>
      <c r="N16" s="12"/>
    </row>
    <row r="17" spans="1:14" ht="15.75">
      <c r="A17" s="882" t="s">
        <v>472</v>
      </c>
      <c r="B17" s="882"/>
      <c r="C17" s="882"/>
      <c r="D17" s="882"/>
      <c r="E17" s="1018">
        <f>'c.to patr provvis.'!E17</f>
        <v>2125217.7399999998</v>
      </c>
      <c r="F17" s="764">
        <f>'c.to patr provvis.'!F17</f>
        <v>1707583.76</v>
      </c>
      <c r="G17" s="764">
        <f>'c.to patr provvis.'!G17</f>
        <v>50394.67</v>
      </c>
      <c r="H17" s="764">
        <f>'c.to patr provvis.'!H17</f>
        <v>0</v>
      </c>
      <c r="I17" s="764">
        <f>'c.to patr provvis.'!I17</f>
        <v>127689.68000000001</v>
      </c>
      <c r="J17" s="764">
        <f>'c.to patr provvis.'!J17</f>
        <v>38942.68</v>
      </c>
      <c r="K17" s="906">
        <f>SUM(F17,G17,-H17,I17,-J17-J18)</f>
        <v>1846725.43</v>
      </c>
      <c r="L17" s="620"/>
      <c r="M17" s="955"/>
      <c r="N17" s="12"/>
    </row>
    <row r="18" spans="1:14" ht="15.75">
      <c r="A18" s="883" t="s">
        <v>469</v>
      </c>
      <c r="B18" s="882"/>
      <c r="C18" s="882"/>
      <c r="D18" s="882"/>
      <c r="E18" s="1018">
        <f>'c.to patr provvis.'!E18</f>
        <v>278492.31</v>
      </c>
      <c r="F18" s="762"/>
      <c r="G18" s="762"/>
      <c r="H18" s="764"/>
      <c r="I18" s="762"/>
      <c r="J18" s="764">
        <f>'c.to patr provvis.'!J18</f>
        <v>0</v>
      </c>
      <c r="K18" s="905"/>
      <c r="L18" s="620"/>
      <c r="M18" s="955"/>
      <c r="N18" s="12"/>
    </row>
    <row r="19" spans="1:14" ht="15.75">
      <c r="A19" s="882" t="s">
        <v>473</v>
      </c>
      <c r="B19" s="882"/>
      <c r="C19" s="882"/>
      <c r="D19" s="882"/>
      <c r="E19" s="1018">
        <f>'c.to patr provvis.'!E19</f>
        <v>0</v>
      </c>
      <c r="F19" s="764">
        <f>'c.to patr provvis.'!F19</f>
        <v>0</v>
      </c>
      <c r="G19" s="764">
        <f>'c.to patr provvis.'!G19</f>
        <v>0</v>
      </c>
      <c r="H19" s="764">
        <f>'c.to patr provvis.'!H19</f>
        <v>0</v>
      </c>
      <c r="I19" s="764">
        <f>'c.to patr provvis.'!I19</f>
        <v>0</v>
      </c>
      <c r="J19" s="764">
        <f>'c.to patr provvis.'!J19</f>
        <v>0</v>
      </c>
      <c r="K19" s="906">
        <f>SUM(F19,G19,-H19,I19,-J19-J20)</f>
        <v>0</v>
      </c>
      <c r="L19" s="620"/>
      <c r="M19" s="955"/>
      <c r="N19" s="12"/>
    </row>
    <row r="20" spans="1:14" ht="15.75">
      <c r="A20" s="883" t="s">
        <v>469</v>
      </c>
      <c r="B20" s="882"/>
      <c r="C20" s="882"/>
      <c r="D20" s="882"/>
      <c r="E20" s="1018">
        <f>'c.to patr provvis.'!E20</f>
        <v>0</v>
      </c>
      <c r="F20" s="764"/>
      <c r="G20" s="764"/>
      <c r="H20" s="764"/>
      <c r="I20" s="764"/>
      <c r="J20" s="764">
        <f>'c.to patr provvis.'!J20</f>
        <v>0</v>
      </c>
      <c r="K20" s="905"/>
      <c r="L20" s="620"/>
      <c r="M20" s="955"/>
      <c r="N20" s="12"/>
    </row>
    <row r="21" spans="1:14" ht="15.75">
      <c r="A21" s="882" t="s">
        <v>474</v>
      </c>
      <c r="B21" s="882"/>
      <c r="C21" s="882"/>
      <c r="D21" s="882"/>
      <c r="E21" s="1018">
        <f>'c.to patr provvis.'!E21</f>
        <v>16579.4</v>
      </c>
      <c r="F21" s="764">
        <f>'c.to patr provvis.'!F21</f>
        <v>16579.4</v>
      </c>
      <c r="G21" s="764">
        <f>'c.to patr provvis.'!G21</f>
        <v>0</v>
      </c>
      <c r="H21" s="764">
        <f>'c.to patr provvis.'!H21</f>
        <v>0</v>
      </c>
      <c r="I21" s="764">
        <f>'c.to patr provvis.'!I21</f>
        <v>0</v>
      </c>
      <c r="J21" s="764">
        <f>'c.to patr provvis.'!J21</f>
        <v>0</v>
      </c>
      <c r="K21" s="906">
        <f>SUM(F21,G21,-H21,I21,-J21)</f>
        <v>16579.4</v>
      </c>
      <c r="L21" s="620"/>
      <c r="M21" s="955"/>
      <c r="N21" s="12"/>
    </row>
    <row r="22" spans="1:14" ht="15.75">
      <c r="A22" s="882" t="s">
        <v>475</v>
      </c>
      <c r="B22" s="882"/>
      <c r="C22" s="882"/>
      <c r="D22" s="882"/>
      <c r="E22" s="1018">
        <f>'c.to patr provvis.'!E22</f>
        <v>736527.2100000001</v>
      </c>
      <c r="F22" s="764">
        <f>'c.to patr provvis.'!F22</f>
        <v>330940.08</v>
      </c>
      <c r="G22" s="764">
        <f>'c.to patr provvis.'!G22</f>
        <v>35490.04</v>
      </c>
      <c r="H22" s="764">
        <f>'c.to patr provvis.'!H22</f>
        <v>0</v>
      </c>
      <c r="I22" s="764">
        <f>'c.to patr provvis.'!I22</f>
        <v>172327.41</v>
      </c>
      <c r="J22" s="764">
        <f>'c.to patr provvis.'!J22</f>
        <v>15861.29</v>
      </c>
      <c r="K22" s="906">
        <f>SUM(F22,G22,-H22,I22,-J22-J23)</f>
        <v>522896.24000000005</v>
      </c>
      <c r="L22" s="620"/>
      <c r="M22" s="955"/>
      <c r="N22" s="12"/>
    </row>
    <row r="23" spans="1:14" ht="15.75">
      <c r="A23" s="883" t="s">
        <v>469</v>
      </c>
      <c r="B23" s="882"/>
      <c r="C23" s="882"/>
      <c r="D23" s="882"/>
      <c r="E23" s="1018">
        <f>'c.to patr provvis.'!E23</f>
        <v>213630.97</v>
      </c>
      <c r="F23" s="764"/>
      <c r="G23" s="764"/>
      <c r="H23" s="762"/>
      <c r="I23" s="762"/>
      <c r="J23" s="764">
        <f>'c.to patr provvis.'!J23</f>
        <v>0</v>
      </c>
      <c r="K23" s="905"/>
      <c r="L23" s="621" t="s">
        <v>329</v>
      </c>
      <c r="M23" s="955"/>
      <c r="N23" s="12"/>
    </row>
    <row r="24" spans="1:14" ht="15.75">
      <c r="A24" s="882" t="s">
        <v>476</v>
      </c>
      <c r="B24" s="882"/>
      <c r="C24" s="882"/>
      <c r="D24" s="882"/>
      <c r="E24" s="1018">
        <f>'c.to patr provvis.'!E24</f>
        <v>65500</v>
      </c>
      <c r="F24" s="764">
        <f>'c.to patr provvis.'!F24</f>
        <v>57640</v>
      </c>
      <c r="G24" s="764">
        <f>'c.to patr provvis.'!G24</f>
        <v>0</v>
      </c>
      <c r="H24" s="764">
        <f>'c.to patr provvis.'!H24</f>
        <v>0</v>
      </c>
      <c r="I24" s="764">
        <f>'c.to patr provvis.'!I24</f>
        <v>0</v>
      </c>
      <c r="J24" s="764">
        <f>'c.to patr provvis.'!J24</f>
        <v>1965</v>
      </c>
      <c r="K24" s="906">
        <f>SUM(F24,G24,-H24,I24,-J24-J25)</f>
        <v>55675</v>
      </c>
      <c r="L24" s="620">
        <f>K15+K17+K19+K21+K22+K24</f>
        <v>3528356.9</v>
      </c>
      <c r="M24" s="955"/>
      <c r="N24" s="12"/>
    </row>
    <row r="25" spans="1:14" ht="15.75">
      <c r="A25" s="883" t="s">
        <v>469</v>
      </c>
      <c r="B25" s="882"/>
      <c r="C25" s="882"/>
      <c r="D25" s="882"/>
      <c r="E25" s="1018">
        <f>'c.to patr provvis.'!E25</f>
        <v>9825</v>
      </c>
      <c r="F25" s="762"/>
      <c r="G25" s="762"/>
      <c r="H25" s="762"/>
      <c r="I25" s="762"/>
      <c r="J25" s="764">
        <f>'c.to patr provvis.'!J25</f>
        <v>0</v>
      </c>
      <c r="K25" s="905"/>
      <c r="L25" s="620"/>
      <c r="M25" s="955"/>
      <c r="N25" s="12"/>
    </row>
    <row r="26" spans="1:14" ht="15.75">
      <c r="A26" s="882" t="s">
        <v>477</v>
      </c>
      <c r="B26" s="882"/>
      <c r="C26" s="882"/>
      <c r="D26" s="882"/>
      <c r="E26" s="1018">
        <f>'c.to patr provvis.'!E26</f>
        <v>90528.93</v>
      </c>
      <c r="F26" s="764">
        <f>'c.to patr provvis.'!F26</f>
        <v>10228.51</v>
      </c>
      <c r="G26" s="764">
        <f>'c.to patr provvis.'!G26</f>
        <v>0</v>
      </c>
      <c r="H26" s="764">
        <f>'c.to patr provvis.'!H26</f>
        <v>0</v>
      </c>
      <c r="I26" s="764">
        <f>'c.to patr provvis.'!I26</f>
        <v>2206.46</v>
      </c>
      <c r="J26" s="764">
        <f>'c.to patr provvis.'!J26</f>
        <v>3124.36</v>
      </c>
      <c r="K26" s="906">
        <f>SUM(F26,G26,-H26,I26,-J26)</f>
        <v>9310.61</v>
      </c>
      <c r="L26" s="620"/>
      <c r="M26" s="955"/>
      <c r="N26" s="12"/>
    </row>
    <row r="27" spans="1:14" ht="15.75">
      <c r="A27" s="883" t="s">
        <v>469</v>
      </c>
      <c r="B27" s="882"/>
      <c r="C27" s="882"/>
      <c r="D27" s="882"/>
      <c r="E27" s="1018">
        <f>'c.to patr provvis.'!E27</f>
        <v>81218.31999999999</v>
      </c>
      <c r="F27" s="762"/>
      <c r="G27" s="762"/>
      <c r="H27" s="764"/>
      <c r="I27" s="762"/>
      <c r="J27" s="764">
        <f>'c.to patr provvis.'!J27</f>
        <v>0</v>
      </c>
      <c r="K27" s="905"/>
      <c r="L27" s="620"/>
      <c r="M27" s="955"/>
      <c r="N27" s="12"/>
    </row>
    <row r="28" spans="1:14" ht="15.75">
      <c r="A28" s="882" t="s">
        <v>478</v>
      </c>
      <c r="B28" s="882"/>
      <c r="C28" s="882"/>
      <c r="D28" s="882"/>
      <c r="E28" s="1018">
        <f>'c.to patr provvis.'!E28</f>
        <v>30798.11</v>
      </c>
      <c r="F28" s="764">
        <f>'c.to patr provvis.'!F28</f>
        <v>6774.25</v>
      </c>
      <c r="G28" s="764">
        <f>'c.to patr provvis.'!G28</f>
        <v>0</v>
      </c>
      <c r="H28" s="764">
        <f>'c.to patr provvis.'!H28</f>
        <v>0</v>
      </c>
      <c r="I28" s="764">
        <f>'c.to patr provvis.'!I28</f>
        <v>1245.04</v>
      </c>
      <c r="J28" s="764">
        <f>'c.to patr provvis.'!J28</f>
        <v>2655.66</v>
      </c>
      <c r="K28" s="906">
        <f>SUM(F28,G28,-H28,I28,-J28)</f>
        <v>5363.63</v>
      </c>
      <c r="L28" s="620"/>
      <c r="M28" s="955"/>
      <c r="N28" s="12"/>
    </row>
    <row r="29" spans="1:14" ht="15.75">
      <c r="A29" s="883" t="s">
        <v>469</v>
      </c>
      <c r="B29" s="882"/>
      <c r="C29" s="882"/>
      <c r="D29" s="882"/>
      <c r="E29" s="1018">
        <f>'c.to patr provvis.'!E29</f>
        <v>25434.48</v>
      </c>
      <c r="F29" s="762"/>
      <c r="G29" s="762"/>
      <c r="H29" s="764"/>
      <c r="I29" s="762"/>
      <c r="J29" s="764">
        <f>'c.to patr provvis.'!J29</f>
        <v>0</v>
      </c>
      <c r="K29" s="905"/>
      <c r="L29" s="620"/>
      <c r="M29" s="955"/>
      <c r="N29" s="12"/>
    </row>
    <row r="30" spans="1:14" ht="15.75">
      <c r="A30" s="882" t="s">
        <v>479</v>
      </c>
      <c r="B30" s="882"/>
      <c r="C30" s="882"/>
      <c r="D30" s="882"/>
      <c r="E30" s="1018">
        <f>'c.to patr provvis.'!E30</f>
        <v>82000</v>
      </c>
      <c r="F30" s="764">
        <f>'c.to patr provvis.'!F30</f>
        <v>13000</v>
      </c>
      <c r="G30" s="764">
        <f>'c.to patr provvis.'!G30</f>
        <v>0</v>
      </c>
      <c r="H30" s="764">
        <f>'c.to patr provvis.'!H30</f>
        <v>0</v>
      </c>
      <c r="I30" s="764">
        <f>'c.to patr provvis.'!I30</f>
        <v>0</v>
      </c>
      <c r="J30" s="764">
        <f>'c.to patr provvis.'!J30</f>
        <v>2600</v>
      </c>
      <c r="K30" s="906">
        <f>SUM(F30,G30,-H30,I30,-J30)</f>
        <v>10400</v>
      </c>
      <c r="L30" s="620"/>
      <c r="M30" s="955"/>
      <c r="N30" s="12"/>
    </row>
    <row r="31" spans="1:20" ht="15.75">
      <c r="A31" s="883" t="s">
        <v>469</v>
      </c>
      <c r="B31" s="882"/>
      <c r="C31" s="882"/>
      <c r="D31" s="882"/>
      <c r="E31" s="1018">
        <f>'c.to patr provvis.'!E31</f>
        <v>71600</v>
      </c>
      <c r="F31" s="762"/>
      <c r="G31" s="762"/>
      <c r="H31" s="764"/>
      <c r="I31" s="762"/>
      <c r="J31" s="764">
        <f>'c.to patr provvis.'!J31</f>
        <v>0</v>
      </c>
      <c r="K31" s="905"/>
      <c r="L31" s="620"/>
      <c r="M31" s="1029"/>
      <c r="N31" s="1030" t="s">
        <v>822</v>
      </c>
      <c r="O31" s="1031"/>
      <c r="P31" s="1031"/>
      <c r="Q31" s="1031"/>
      <c r="R31" s="1031"/>
      <c r="S31" s="1031"/>
      <c r="T31" s="1031"/>
    </row>
    <row r="32" spans="1:14" ht="15.75">
      <c r="A32" s="882" t="s">
        <v>480</v>
      </c>
      <c r="B32" s="882"/>
      <c r="C32" s="882"/>
      <c r="D32" s="882"/>
      <c r="E32" s="1018">
        <f>'c.to patr provvis.'!E32</f>
        <v>95271.83</v>
      </c>
      <c r="F32" s="764">
        <f>'c.to patr provvis.'!F32</f>
        <v>9772.32</v>
      </c>
      <c r="G32" s="764">
        <f>'c.to patr provvis.'!G32</f>
        <v>9999.97</v>
      </c>
      <c r="H32" s="764">
        <f>'c.to patr provvis.'!H32</f>
        <v>0</v>
      </c>
      <c r="I32" s="764">
        <f>'c.to patr provvis.'!I32</f>
        <v>288</v>
      </c>
      <c r="J32" s="764">
        <f>'c.to patr provvis.'!J32</f>
        <v>6039.21</v>
      </c>
      <c r="K32" s="906">
        <f>SUM(F32,G32,-H32,I32,-J32)</f>
        <v>14021.080000000002</v>
      </c>
      <c r="L32" s="620"/>
      <c r="M32" s="955"/>
      <c r="N32" s="12" t="s">
        <v>819</v>
      </c>
    </row>
    <row r="33" spans="1:14" ht="15.75">
      <c r="A33" s="883" t="s">
        <v>469</v>
      </c>
      <c r="B33" s="882"/>
      <c r="C33" s="882"/>
      <c r="D33" s="882"/>
      <c r="E33" s="1018">
        <f>'c.to patr provvis.'!E33</f>
        <v>81250.75</v>
      </c>
      <c r="F33" s="762"/>
      <c r="G33" s="762"/>
      <c r="H33" s="764"/>
      <c r="I33" s="762"/>
      <c r="J33" s="764">
        <f>'c.to patr provvis.'!J33</f>
        <v>0</v>
      </c>
      <c r="K33" s="905"/>
      <c r="L33" s="621" t="s">
        <v>330</v>
      </c>
      <c r="M33" s="955"/>
      <c r="N33" s="12" t="s">
        <v>820</v>
      </c>
    </row>
    <row r="34" spans="1:16" ht="15.75">
      <c r="A34" s="883" t="s">
        <v>354</v>
      </c>
      <c r="B34" s="882"/>
      <c r="C34" s="882"/>
      <c r="D34" s="882"/>
      <c r="E34" s="1018">
        <f>'c.to patr provvis.'!E34</f>
        <v>169.83</v>
      </c>
      <c r="F34" s="764">
        <f>'c.to patr provvis.'!F34</f>
        <v>0</v>
      </c>
      <c r="G34" s="764">
        <f>'c.to patr provvis.'!G34</f>
        <v>0</v>
      </c>
      <c r="H34" s="764">
        <f>'c.to patr provvis.'!H34</f>
        <v>0</v>
      </c>
      <c r="I34" s="764">
        <f>'c.to patr provvis.'!I34</f>
        <v>0</v>
      </c>
      <c r="J34" s="764">
        <f>'c.to patr provvis.'!J34</f>
        <v>0</v>
      </c>
      <c r="K34" s="906">
        <f>SUM(F34,G34,-H34,I34,-J34)</f>
        <v>0</v>
      </c>
      <c r="L34" s="620">
        <f>K26+K28+K30+K32+K34</f>
        <v>39095.32000000001</v>
      </c>
      <c r="M34" s="1032">
        <f>SUM(M32:M33)</f>
        <v>0</v>
      </c>
      <c r="N34" s="1033" t="s">
        <v>823</v>
      </c>
      <c r="O34" s="33"/>
      <c r="P34" s="33"/>
    </row>
    <row r="35" spans="1:14" ht="15.75">
      <c r="A35" s="883" t="s">
        <v>469</v>
      </c>
      <c r="B35" s="882"/>
      <c r="C35" s="882"/>
      <c r="D35" s="882"/>
      <c r="E35" s="1018">
        <f>'c.to patr provvis.'!E35</f>
        <v>169.83</v>
      </c>
      <c r="F35" s="762"/>
      <c r="G35" s="762"/>
      <c r="H35" s="762"/>
      <c r="I35" s="762"/>
      <c r="J35" s="764">
        <f>'c.to patr provvis.'!J35</f>
        <v>0</v>
      </c>
      <c r="K35" s="906"/>
      <c r="L35" s="620"/>
      <c r="M35" s="955"/>
      <c r="N35" s="12" t="s">
        <v>821</v>
      </c>
    </row>
    <row r="36" spans="1:14" ht="15.75">
      <c r="A36" s="883" t="s">
        <v>801</v>
      </c>
      <c r="B36" s="880"/>
      <c r="C36" s="880"/>
      <c r="D36" s="880"/>
      <c r="E36" s="1018"/>
      <c r="F36" s="774">
        <f>'c.to patr provvis.'!F36</f>
        <v>0</v>
      </c>
      <c r="G36" s="774">
        <f>'c.to patr provvis.'!G36</f>
        <v>0</v>
      </c>
      <c r="H36" s="774">
        <f>'c.to patr provvis.'!H36</f>
        <v>0</v>
      </c>
      <c r="I36" s="774">
        <f>'c.to patr provvis.'!I36</f>
        <v>0</v>
      </c>
      <c r="J36" s="764">
        <f>'c.to patr provvis.'!J36</f>
        <v>0</v>
      </c>
      <c r="K36" s="906">
        <f>SUM(F36,G36,-H36,I36,-J36)</f>
        <v>0</v>
      </c>
      <c r="L36" s="620"/>
      <c r="M36" s="955"/>
      <c r="N36" s="12" t="s">
        <v>818</v>
      </c>
    </row>
    <row r="37" spans="1:14" ht="15">
      <c r="A37" s="880" t="s">
        <v>482</v>
      </c>
      <c r="B37" s="880"/>
      <c r="C37" s="880"/>
      <c r="D37" s="880"/>
      <c r="E37" s="1018"/>
      <c r="F37" s="762"/>
      <c r="G37" s="762"/>
      <c r="H37" s="762"/>
      <c r="I37" s="762"/>
      <c r="J37" s="762"/>
      <c r="K37" s="902"/>
      <c r="L37" s="620"/>
      <c r="M37" s="955"/>
      <c r="N37" s="12" t="s">
        <v>817</v>
      </c>
    </row>
    <row r="38" spans="1:17" ht="15.75">
      <c r="A38" s="880" t="s">
        <v>483</v>
      </c>
      <c r="B38" s="880"/>
      <c r="C38" s="880"/>
      <c r="D38" s="880"/>
      <c r="E38" s="1018"/>
      <c r="F38" s="763">
        <f>'c.to patr provvis.'!F38</f>
        <v>942357.47</v>
      </c>
      <c r="G38" s="764">
        <f>'c.to patr provvis.'!G38</f>
        <v>122366.29999999999</v>
      </c>
      <c r="H38" s="764">
        <f>'c.to patr provvis.'!H38</f>
        <v>0</v>
      </c>
      <c r="I38" s="764">
        <f>'c.to patr provvis.'!I38</f>
        <v>-352704.58999999997</v>
      </c>
      <c r="J38" s="764">
        <f>'c.to patr provvis.'!J38</f>
        <v>0</v>
      </c>
      <c r="K38" s="903">
        <f>SUM(F38,G38,-H38,I38,-J38)</f>
        <v>712019.18</v>
      </c>
      <c r="L38" s="620"/>
      <c r="M38" s="1032">
        <f>SUM(M35:M37)</f>
        <v>0</v>
      </c>
      <c r="N38" s="1033" t="s">
        <v>824</v>
      </c>
      <c r="O38" s="33"/>
      <c r="P38" s="33"/>
      <c r="Q38" s="33"/>
    </row>
    <row r="39" spans="1:14" ht="16.5" thickBot="1">
      <c r="A39" s="29"/>
      <c r="B39" s="29"/>
      <c r="C39" s="33" t="s">
        <v>470</v>
      </c>
      <c r="D39" s="29"/>
      <c r="E39" s="1021"/>
      <c r="F39" s="766">
        <f>SUM(F15,F17,F19,F21,F22,F24,F26,F28,F30,F32,F34,F36,F37,F38)</f>
        <v>4206214.64</v>
      </c>
      <c r="G39" s="767">
        <f>SUM(G15,G17,G19,G21,G22,G24,G26,G28,G30,G32,G34,G36,G37,G38)</f>
        <v>220561.97999999998</v>
      </c>
      <c r="H39" s="767">
        <f>SUM(H15,H17,H19,H21,H22,H24,H26,H28,H30,H32,H34,H36,H37,H38)</f>
        <v>0</v>
      </c>
      <c r="I39" s="767">
        <f>SUM(I15,I19,I21,I22,I24,I26,I28,I30,I32,I34,I36,I37,I38,I17)</f>
        <v>-48947.999999999956</v>
      </c>
      <c r="J39" s="767">
        <f>SUM(J15,J17,J19,J21,J22,J24,J26,J28,J30,J32,J34,J36,J37,J38)</f>
        <v>98357.22</v>
      </c>
      <c r="K39" s="904">
        <f>SUM(K15,K17,K19,K21,K22,K24,K26,K28,K30,K32,K34,K36,K37,K38)</f>
        <v>4279471.399999999</v>
      </c>
      <c r="L39" s="620"/>
      <c r="M39" s="955"/>
      <c r="N39" s="12"/>
    </row>
    <row r="40" spans="1:14" ht="18.75" customHeight="1" thickTop="1">
      <c r="A40" s="4" t="s">
        <v>607</v>
      </c>
      <c r="B40" s="4"/>
      <c r="C40" s="4"/>
      <c r="D40" s="29"/>
      <c r="E40" s="25"/>
      <c r="F40" s="763"/>
      <c r="G40" s="764"/>
      <c r="H40" s="764"/>
      <c r="I40" s="764"/>
      <c r="J40" s="764"/>
      <c r="K40" s="903"/>
      <c r="L40" s="620"/>
      <c r="M40" s="986">
        <f>IF(I54-I26-I28-I30-I32-I34-J38-M31&gt;0,I54-I26-I28-I30-I32-I34-J38-M31,0)</f>
        <v>4.3655745685100555E-11</v>
      </c>
      <c r="N40" s="12" t="s">
        <v>449</v>
      </c>
    </row>
    <row r="41" spans="1:14" ht="15.75">
      <c r="A41" s="880" t="s">
        <v>484</v>
      </c>
      <c r="B41" s="880"/>
      <c r="C41" s="880"/>
      <c r="D41" s="880"/>
      <c r="E41" s="25"/>
      <c r="F41" s="763"/>
      <c r="G41" s="764"/>
      <c r="H41" s="764"/>
      <c r="I41" s="764"/>
      <c r="J41" s="764"/>
      <c r="K41" s="903"/>
      <c r="L41" s="620"/>
      <c r="M41" s="955"/>
      <c r="N41" s="12"/>
    </row>
    <row r="42" spans="1:14" ht="15.75">
      <c r="A42" s="880" t="s">
        <v>485</v>
      </c>
      <c r="B42" s="880"/>
      <c r="C42" s="880"/>
      <c r="D42" s="880"/>
      <c r="E42" s="25"/>
      <c r="F42" s="763">
        <f>'c.to patr provvis.'!F42</f>
        <v>0</v>
      </c>
      <c r="G42" s="763">
        <f>'c.to patr provvis.'!G42</f>
        <v>0</v>
      </c>
      <c r="H42" s="763">
        <f>'c.to patr provvis.'!H42</f>
        <v>0</v>
      </c>
      <c r="I42" s="763">
        <f>'c.to patr provvis.'!I42</f>
        <v>0</v>
      </c>
      <c r="J42" s="763">
        <f>'c.to patr provvis.'!J42</f>
        <v>0</v>
      </c>
      <c r="K42" s="903">
        <f>SUM(F42,G42,-H42,I42,-J42)</f>
        <v>0</v>
      </c>
      <c r="L42" s="620"/>
      <c r="M42" s="955"/>
      <c r="N42" s="12"/>
    </row>
    <row r="43" spans="1:14" ht="15.75">
      <c r="A43" s="880" t="s">
        <v>486</v>
      </c>
      <c r="B43" s="880"/>
      <c r="C43" s="880"/>
      <c r="D43" s="880"/>
      <c r="E43" s="25"/>
      <c r="F43" s="763">
        <f>'c.to patr provvis.'!F43</f>
        <v>0</v>
      </c>
      <c r="G43" s="763">
        <f>'c.to patr provvis.'!G43</f>
        <v>0</v>
      </c>
      <c r="H43" s="763">
        <f>'c.to patr provvis.'!H43</f>
        <v>0</v>
      </c>
      <c r="I43" s="763">
        <f>'c.to patr provvis.'!I43</f>
        <v>0</v>
      </c>
      <c r="J43" s="763">
        <f>'c.to patr provvis.'!J43</f>
        <v>0</v>
      </c>
      <c r="K43" s="903">
        <f>SUM(F43,G43,-H43,I43,-J43)</f>
        <v>0</v>
      </c>
      <c r="L43" s="620"/>
      <c r="M43" s="987">
        <f>IF(I54-I30-I32-I34-I28-I26-J38-M31&lt;0,I54-I30-I32-I34-I26-I28-J38-M31,0)</f>
        <v>0</v>
      </c>
      <c r="N43" s="12" t="s">
        <v>450</v>
      </c>
    </row>
    <row r="44" spans="1:14" ht="15.75">
      <c r="A44" s="879" t="s">
        <v>487</v>
      </c>
      <c r="B44" s="880"/>
      <c r="C44" s="880"/>
      <c r="D44" s="880"/>
      <c r="E44" s="25"/>
      <c r="F44" s="763">
        <f>'c.to patr provvis.'!F44</f>
        <v>0</v>
      </c>
      <c r="G44" s="763">
        <f>'c.to patr provvis.'!G44</f>
        <v>0</v>
      </c>
      <c r="H44" s="763">
        <f>'c.to patr provvis.'!H44</f>
        <v>0</v>
      </c>
      <c r="I44" s="763">
        <f>'c.to patr provvis.'!I44</f>
        <v>0</v>
      </c>
      <c r="J44" s="763">
        <f>'c.to patr provvis.'!J44</f>
        <v>0</v>
      </c>
      <c r="K44" s="903">
        <f>SUM(F44,G44,-H44,I44,-J44)</f>
        <v>0</v>
      </c>
      <c r="L44" s="620">
        <f>'altri dati finaz.e non'!F17</f>
        <v>0</v>
      </c>
      <c r="M44" s="955"/>
      <c r="N44" s="12"/>
    </row>
    <row r="45" spans="1:19" ht="15.75">
      <c r="A45" s="879" t="s">
        <v>488</v>
      </c>
      <c r="B45" s="880"/>
      <c r="C45" s="880"/>
      <c r="D45" s="880"/>
      <c r="E45" s="25"/>
      <c r="F45" s="763"/>
      <c r="G45" s="764"/>
      <c r="H45" s="764"/>
      <c r="I45" s="764"/>
      <c r="J45" s="764"/>
      <c r="K45" s="903"/>
      <c r="L45" s="620"/>
      <c r="M45" s="1038"/>
      <c r="N45" s="1038"/>
      <c r="O45" s="1038"/>
      <c r="P45" s="1038"/>
      <c r="Q45" s="1038"/>
      <c r="R45" s="1038"/>
      <c r="S45" s="1038"/>
    </row>
    <row r="46" spans="1:19" ht="15.75">
      <c r="A46" s="880" t="s">
        <v>485</v>
      </c>
      <c r="B46" s="880"/>
      <c r="C46" s="880"/>
      <c r="D46" s="880"/>
      <c r="E46" s="25"/>
      <c r="F46" s="763">
        <f>'c.to patr provvis.'!F46</f>
        <v>0</v>
      </c>
      <c r="G46" s="763">
        <f>'c.to patr provvis.'!G46</f>
        <v>0</v>
      </c>
      <c r="H46" s="763">
        <f>'c.to patr provvis.'!H46</f>
        <v>0</v>
      </c>
      <c r="I46" s="763">
        <f>'c.to patr provvis.'!I46</f>
        <v>0</v>
      </c>
      <c r="J46" s="763">
        <f>'c.to patr provvis.'!J46</f>
        <v>0</v>
      </c>
      <c r="K46" s="903">
        <f>SUM(F46,G46,-H46,I46,-J46)</f>
        <v>0</v>
      </c>
      <c r="L46" s="620"/>
      <c r="M46" s="1038"/>
      <c r="N46" s="1038"/>
      <c r="O46" s="1038"/>
      <c r="P46" s="1038"/>
      <c r="Q46" s="1038"/>
      <c r="R46" s="1038"/>
      <c r="S46" s="1038"/>
    </row>
    <row r="47" spans="1:19" ht="15.75">
      <c r="A47" s="880" t="s">
        <v>486</v>
      </c>
      <c r="B47" s="880"/>
      <c r="C47" s="880"/>
      <c r="D47" s="880"/>
      <c r="E47" s="25"/>
      <c r="F47" s="763">
        <f>'c.to patr provvis.'!F47</f>
        <v>0</v>
      </c>
      <c r="G47" s="763">
        <f>'c.to patr provvis.'!G47</f>
        <v>0</v>
      </c>
      <c r="H47" s="763">
        <f>'c.to patr provvis.'!H47</f>
        <v>0</v>
      </c>
      <c r="I47" s="763">
        <f>'c.to patr provvis.'!I47</f>
        <v>0</v>
      </c>
      <c r="J47" s="763">
        <f>'c.to patr provvis.'!J47</f>
        <v>0</v>
      </c>
      <c r="K47" s="903">
        <f>SUM(F47,G47,-H47,I47,-J47)</f>
        <v>0</v>
      </c>
      <c r="L47" s="620"/>
      <c r="M47" s="1038"/>
      <c r="N47" s="1038"/>
      <c r="O47" s="1038"/>
      <c r="P47" s="1038"/>
      <c r="Q47" s="1038"/>
      <c r="R47" s="1038"/>
      <c r="S47" s="1038"/>
    </row>
    <row r="48" spans="1:19" ht="15.75">
      <c r="A48" s="879" t="s">
        <v>487</v>
      </c>
      <c r="B48" s="880"/>
      <c r="C48" s="880"/>
      <c r="D48" s="880"/>
      <c r="E48" s="25"/>
      <c r="F48" s="763">
        <f>'c.to patr provvis.'!F48</f>
        <v>0</v>
      </c>
      <c r="G48" s="763">
        <f>'c.to patr provvis.'!G48</f>
        <v>0</v>
      </c>
      <c r="H48" s="763">
        <f>'c.to patr provvis.'!H48</f>
        <v>0</v>
      </c>
      <c r="I48" s="763">
        <f>'c.to patr provvis.'!I48</f>
        <v>0</v>
      </c>
      <c r="J48" s="763">
        <f>'c.to patr provvis.'!J48</f>
        <v>0</v>
      </c>
      <c r="K48" s="903">
        <f>SUM(F48,G48,-H48,I48,-J48)</f>
        <v>0</v>
      </c>
      <c r="L48" s="620"/>
      <c r="M48" s="1038"/>
      <c r="N48" s="1038"/>
      <c r="O48" s="1038"/>
      <c r="P48" s="1038"/>
      <c r="Q48" s="1038"/>
      <c r="R48" s="1038"/>
      <c r="S48" s="1038"/>
    </row>
    <row r="49" spans="1:19" ht="15.75">
      <c r="A49" s="880" t="s">
        <v>489</v>
      </c>
      <c r="B49" s="880"/>
      <c r="C49" s="880"/>
      <c r="D49" s="880"/>
      <c r="E49" s="25"/>
      <c r="F49" s="763">
        <f>'c.to patr provvis.'!F49</f>
        <v>0</v>
      </c>
      <c r="G49" s="763">
        <f>'c.to patr provvis.'!G49</f>
        <v>0</v>
      </c>
      <c r="H49" s="763">
        <f>'c.to patr provvis.'!H49</f>
        <v>0</v>
      </c>
      <c r="I49" s="763">
        <f>'c.to patr provvis.'!I49</f>
        <v>0</v>
      </c>
      <c r="J49" s="763">
        <f>'c.to patr provvis.'!J49</f>
        <v>0</v>
      </c>
      <c r="K49" s="903">
        <f>SUM(F49,G49,-H49,I49,-J49)</f>
        <v>0</v>
      </c>
      <c r="L49" s="620">
        <f>'altri dati finaz.e non'!F22</f>
        <v>0</v>
      </c>
      <c r="M49" s="1038"/>
      <c r="N49" s="1038"/>
      <c r="O49" s="1038"/>
      <c r="P49" s="1038"/>
      <c r="Q49" s="1038"/>
      <c r="R49" s="1038"/>
      <c r="S49" s="1038"/>
    </row>
    <row r="50" spans="1:19" ht="15.75">
      <c r="A50" s="879" t="s">
        <v>490</v>
      </c>
      <c r="B50" s="880"/>
      <c r="C50" s="880"/>
      <c r="D50" s="880"/>
      <c r="E50" s="25"/>
      <c r="F50" s="763">
        <f>'c.to patr provvis.'!F50</f>
        <v>0</v>
      </c>
      <c r="G50" s="763">
        <f>'c.to patr provvis.'!G50</f>
        <v>0</v>
      </c>
      <c r="H50" s="763">
        <f>'c.to patr provvis.'!H50</f>
        <v>0</v>
      </c>
      <c r="I50" s="763">
        <f>'c.to patr provvis.'!I50</f>
        <v>0</v>
      </c>
      <c r="J50" s="763">
        <f>'c.to patr provvis.'!J50</f>
        <v>0</v>
      </c>
      <c r="K50" s="903">
        <f>SUM(F50,G50,-H50,I50,-J50)</f>
        <v>0</v>
      </c>
      <c r="L50" s="620">
        <f>'altri dati finaz.e non'!F28</f>
        <v>0</v>
      </c>
      <c r="M50" s="1038"/>
      <c r="N50" s="1038"/>
      <c r="O50" s="1038"/>
      <c r="P50" s="1038"/>
      <c r="Q50" s="1038"/>
      <c r="R50" s="1038"/>
      <c r="S50" s="1038"/>
    </row>
    <row r="51" spans="1:19" ht="15.75">
      <c r="A51" s="880" t="s">
        <v>491</v>
      </c>
      <c r="B51" s="880"/>
      <c r="C51" s="880"/>
      <c r="D51" s="880"/>
      <c r="E51" s="25"/>
      <c r="F51" s="763"/>
      <c r="G51" s="764"/>
      <c r="H51" s="764"/>
      <c r="I51" s="764"/>
      <c r="J51" s="764"/>
      <c r="K51" s="903"/>
      <c r="L51" s="620"/>
      <c r="M51" s="1038"/>
      <c r="N51" s="1038"/>
      <c r="O51" s="1038"/>
      <c r="P51" s="1038"/>
      <c r="Q51" s="1038"/>
      <c r="R51" s="1038"/>
      <c r="S51" s="1038"/>
    </row>
    <row r="52" spans="1:19" ht="15.75">
      <c r="A52" s="880" t="s">
        <v>492</v>
      </c>
      <c r="B52" s="880"/>
      <c r="C52" s="880"/>
      <c r="D52" s="880"/>
      <c r="E52" s="25"/>
      <c r="F52" s="763">
        <f>'c.to patr provvis.'!F52</f>
        <v>0</v>
      </c>
      <c r="G52" s="763">
        <f>'c.to patr provvis.'!G52</f>
        <v>0</v>
      </c>
      <c r="H52" s="763">
        <f>'c.to patr provvis.'!H52</f>
        <v>0</v>
      </c>
      <c r="I52" s="763">
        <f>'c.to patr provvis.'!I52</f>
        <v>0</v>
      </c>
      <c r="J52" s="763">
        <f>'c.to patr provvis.'!J52</f>
        <v>0</v>
      </c>
      <c r="K52" s="903">
        <f>SUM(F52,G52,-H52,I52,-J52)</f>
        <v>0</v>
      </c>
      <c r="L52" s="620">
        <f>'altri dati finaz.e non'!F33</f>
        <v>0</v>
      </c>
      <c r="M52" s="1038"/>
      <c r="N52" s="1038"/>
      <c r="O52" s="1038"/>
      <c r="P52" s="1038"/>
      <c r="Q52" s="1038"/>
      <c r="R52" s="1038"/>
      <c r="S52" s="1038"/>
    </row>
    <row r="53" spans="1:19" ht="16.5" thickBot="1">
      <c r="A53" s="29"/>
      <c r="B53" s="29"/>
      <c r="C53" s="33" t="s">
        <v>470</v>
      </c>
      <c r="D53" s="29"/>
      <c r="E53" s="25"/>
      <c r="F53" s="766">
        <f aca="true" t="shared" si="0" ref="F53:K53">SUM(F42,F43,F44,F46,F47,F48,F49,F50,F52)</f>
        <v>0</v>
      </c>
      <c r="G53" s="767">
        <f t="shared" si="0"/>
        <v>0</v>
      </c>
      <c r="H53" s="767">
        <f t="shared" si="0"/>
        <v>0</v>
      </c>
      <c r="I53" s="767">
        <f t="shared" si="0"/>
        <v>0</v>
      </c>
      <c r="J53" s="767">
        <f t="shared" si="0"/>
        <v>0</v>
      </c>
      <c r="K53" s="904">
        <f t="shared" si="0"/>
        <v>0</v>
      </c>
      <c r="L53" s="620"/>
      <c r="M53" s="1038"/>
      <c r="N53" s="1038"/>
      <c r="O53" s="1038"/>
      <c r="P53" s="1038"/>
      <c r="Q53" s="1038"/>
      <c r="R53" s="1038"/>
      <c r="S53" s="1038"/>
    </row>
    <row r="54" spans="1:19" ht="17.25" thickBot="1" thickTop="1">
      <c r="A54" s="29"/>
      <c r="B54" s="33" t="s">
        <v>493</v>
      </c>
      <c r="C54" s="29"/>
      <c r="D54" s="29"/>
      <c r="E54" s="39"/>
      <c r="F54" s="769">
        <f aca="true" t="shared" si="1" ref="F54:K54">SUM(F13,F39,F53)</f>
        <v>4265161.8</v>
      </c>
      <c r="G54" s="769">
        <f t="shared" si="1"/>
        <v>222801.9</v>
      </c>
      <c r="H54" s="769">
        <f t="shared" si="1"/>
        <v>0</v>
      </c>
      <c r="I54" s="769">
        <f t="shared" si="1"/>
        <v>3739.5000000000437</v>
      </c>
      <c r="J54" s="769">
        <f t="shared" si="1"/>
        <v>106954.57</v>
      </c>
      <c r="K54" s="907">
        <f t="shared" si="1"/>
        <v>4384748.63</v>
      </c>
      <c r="L54" s="620">
        <f>SUM(F54,G54,-H54,I54,-J54)</f>
        <v>4384748.63</v>
      </c>
      <c r="M54" s="1038"/>
      <c r="N54" s="1038"/>
      <c r="O54" s="1038"/>
      <c r="P54" s="1038"/>
      <c r="Q54" s="1038"/>
      <c r="R54" s="1038"/>
      <c r="S54" s="1038"/>
    </row>
    <row r="55" spans="1:19" ht="33.75" customHeight="1" thickBot="1" thickTop="1">
      <c r="A55" s="29"/>
      <c r="B55" s="33"/>
      <c r="C55" s="418"/>
      <c r="D55" s="418"/>
      <c r="E55" s="419"/>
      <c r="F55" s="770"/>
      <c r="G55" s="771"/>
      <c r="H55" s="771"/>
      <c r="I55" s="771"/>
      <c r="J55" s="771"/>
      <c r="K55" s="770"/>
      <c r="L55" s="620"/>
      <c r="M55" s="1038"/>
      <c r="N55" s="1038"/>
      <c r="O55" s="1038"/>
      <c r="P55" s="1038"/>
      <c r="Q55" s="1038"/>
      <c r="R55" s="1038"/>
      <c r="S55" s="1038"/>
    </row>
    <row r="56" spans="1:19" ht="12" customHeight="1">
      <c r="A56" s="22" t="s">
        <v>562</v>
      </c>
      <c r="B56" s="23"/>
      <c r="C56" s="24"/>
      <c r="D56" s="24"/>
      <c r="E56" s="43"/>
      <c r="F56" s="772"/>
      <c r="G56" s="773"/>
      <c r="H56" s="773"/>
      <c r="I56" s="773"/>
      <c r="J56" s="773"/>
      <c r="K56" s="909"/>
      <c r="L56" s="620"/>
      <c r="M56" s="1038"/>
      <c r="N56" s="1038"/>
      <c r="O56" s="1038"/>
      <c r="P56" s="1038"/>
      <c r="Q56" s="1038"/>
      <c r="R56" s="1038"/>
      <c r="S56" s="1038"/>
    </row>
    <row r="57" spans="1:19" ht="15.75">
      <c r="A57" s="29" t="s">
        <v>563</v>
      </c>
      <c r="B57" s="29"/>
      <c r="C57" s="29"/>
      <c r="D57" s="29"/>
      <c r="E57" s="25"/>
      <c r="F57" s="763">
        <f>'altri dati finaz.e non'!C58</f>
        <v>0</v>
      </c>
      <c r="G57" s="764"/>
      <c r="H57" s="762"/>
      <c r="I57" s="764">
        <f>IF('altri dati finaz.e non'!D58&gt;0,'altri dati finaz.e non'!D58,0)</f>
        <v>0</v>
      </c>
      <c r="J57" s="764">
        <f>'altri dati finaz.e non'!E58+IF('altri dati finaz.e non'!D58&lt;0,'altri dati finaz.e non'!D58,0)</f>
        <v>0</v>
      </c>
      <c r="K57" s="903">
        <f>SUM(F57,G57,-H57,I57,-J57)</f>
        <v>0</v>
      </c>
      <c r="L57" s="620"/>
      <c r="M57" s="1038"/>
      <c r="N57" s="1038"/>
      <c r="O57" s="1038"/>
      <c r="P57" s="1038"/>
      <c r="Q57" s="1038"/>
      <c r="R57" s="1038"/>
      <c r="S57" s="1038"/>
    </row>
    <row r="58" spans="1:19" ht="16.5" thickBot="1">
      <c r="A58" s="29"/>
      <c r="B58" s="29"/>
      <c r="C58" s="33" t="s">
        <v>470</v>
      </c>
      <c r="D58" s="29"/>
      <c r="E58" s="34">
        <f aca="true" t="shared" si="2" ref="E58:J58">SUM(E57)</f>
        <v>0</v>
      </c>
      <c r="F58" s="766">
        <f t="shared" si="2"/>
        <v>0</v>
      </c>
      <c r="G58" s="767">
        <f t="shared" si="2"/>
        <v>0</v>
      </c>
      <c r="H58" s="767">
        <f t="shared" si="2"/>
        <v>0</v>
      </c>
      <c r="I58" s="767">
        <f t="shared" si="2"/>
        <v>0</v>
      </c>
      <c r="J58" s="767">
        <f t="shared" si="2"/>
        <v>0</v>
      </c>
      <c r="K58" s="904">
        <f>SUM(F58,G58,-H58,I58,-J58)</f>
        <v>0</v>
      </c>
      <c r="L58" s="620"/>
      <c r="M58" s="1038"/>
      <c r="N58" s="1038"/>
      <c r="O58" s="1038"/>
      <c r="P58" s="1038"/>
      <c r="Q58" s="1038"/>
      <c r="R58" s="1038"/>
      <c r="S58" s="1038"/>
    </row>
    <row r="59" spans="1:19" ht="12" customHeight="1" thickTop="1">
      <c r="A59" s="29" t="s">
        <v>564</v>
      </c>
      <c r="B59" s="29"/>
      <c r="C59" s="29"/>
      <c r="D59" s="29"/>
      <c r="E59" s="25"/>
      <c r="F59" s="763"/>
      <c r="G59" s="762"/>
      <c r="H59" s="762"/>
      <c r="I59" s="762"/>
      <c r="J59" s="762"/>
      <c r="K59" s="902"/>
      <c r="L59" s="620"/>
      <c r="M59" s="1038"/>
      <c r="N59" s="1038"/>
      <c r="O59" s="1038"/>
      <c r="P59" s="1038"/>
      <c r="Q59" s="1038"/>
      <c r="R59" s="1038"/>
      <c r="S59" s="1038"/>
    </row>
    <row r="60" spans="1:19" ht="15.75">
      <c r="A60" s="880" t="s">
        <v>494</v>
      </c>
      <c r="B60" s="880"/>
      <c r="C60" s="880"/>
      <c r="D60" s="880"/>
      <c r="E60" s="25"/>
      <c r="F60" s="763">
        <f>SUM('bilancio entrata'!E18)</f>
        <v>97878.03</v>
      </c>
      <c r="G60" s="764">
        <f>SUM('bilancio entrata'!G18)</f>
        <v>568568.13</v>
      </c>
      <c r="H60" s="764">
        <f>SUM('bilancio entrata'!F18)</f>
        <v>504300.03</v>
      </c>
      <c r="I60" s="764">
        <f>SUM('bilancio entrata'!J18)</f>
        <v>206.66</v>
      </c>
      <c r="J60" s="764">
        <f>SUM('bilancio entrata'!I18)</f>
        <v>0.03</v>
      </c>
      <c r="K60" s="903">
        <f>SUM(F60,G60,-H60,I60,-J60)</f>
        <v>162352.76</v>
      </c>
      <c r="L60" s="620">
        <f>'bilancio entrata'!H18</f>
        <v>162352.76000000004</v>
      </c>
      <c r="M60" s="1038"/>
      <c r="N60" s="1038"/>
      <c r="O60" s="1038"/>
      <c r="P60" s="1038"/>
      <c r="Q60" s="1038"/>
      <c r="R60" s="1038"/>
      <c r="S60" s="1038"/>
    </row>
    <row r="61" spans="1:19" ht="12.75" customHeight="1">
      <c r="A61" s="880" t="s">
        <v>495</v>
      </c>
      <c r="B61" s="880"/>
      <c r="C61" s="880"/>
      <c r="D61" s="880"/>
      <c r="E61" s="25"/>
      <c r="F61" s="763"/>
      <c r="G61" s="764"/>
      <c r="H61" s="764"/>
      <c r="I61" s="764"/>
      <c r="J61" s="764"/>
      <c r="K61" s="903"/>
      <c r="L61" s="620"/>
      <c r="M61" s="1038"/>
      <c r="N61" s="1038"/>
      <c r="O61" s="1038"/>
      <c r="P61" s="1038"/>
      <c r="Q61" s="1038"/>
      <c r="R61" s="1038"/>
      <c r="S61" s="1038"/>
    </row>
    <row r="62" spans="1:19" ht="15.75">
      <c r="A62" s="879" t="s">
        <v>496</v>
      </c>
      <c r="B62" s="880"/>
      <c r="C62" s="880"/>
      <c r="D62" s="880"/>
      <c r="E62" s="25"/>
      <c r="F62" s="763">
        <f>'bilancio entrata'!E25</f>
        <v>18045.76</v>
      </c>
      <c r="G62" s="764">
        <f>'bilancio entrata'!G25</f>
        <v>10922.68</v>
      </c>
      <c r="H62" s="764">
        <f>'bilancio entrata'!F25</f>
        <v>12749.65</v>
      </c>
      <c r="I62" s="764">
        <f>'bilancio entrata'!J25</f>
        <v>202.73</v>
      </c>
      <c r="J62" s="764">
        <f>'bilancio entrata'!I25</f>
        <v>0</v>
      </c>
      <c r="K62" s="903">
        <f aca="true" t="shared" si="3" ref="K62:K75">SUM(F62,G62,-H62,I62,-J62)</f>
        <v>16421.52</v>
      </c>
      <c r="L62" s="620">
        <f>'bilancio entrata'!H25</f>
        <v>16421.52</v>
      </c>
      <c r="M62" s="1038"/>
      <c r="N62" s="1038"/>
      <c r="O62" s="1038"/>
      <c r="P62" s="1038"/>
      <c r="Q62" s="1038"/>
      <c r="R62" s="1038"/>
      <c r="S62" s="1038"/>
    </row>
    <row r="63" spans="1:19" ht="15.75">
      <c r="A63" s="879" t="s">
        <v>497</v>
      </c>
      <c r="B63" s="880"/>
      <c r="C63" s="880"/>
      <c r="D63" s="880"/>
      <c r="E63" s="25"/>
      <c r="F63" s="763">
        <f>'bilancio entrata'!E68</f>
        <v>6633.72</v>
      </c>
      <c r="G63" s="764">
        <f>'bilancio entrata'!G68</f>
        <v>0</v>
      </c>
      <c r="H63" s="764">
        <f>'bilancio entrata'!F68</f>
        <v>0</v>
      </c>
      <c r="I63" s="764">
        <f>'bilancio entrata'!J68</f>
        <v>0</v>
      </c>
      <c r="J63" s="764">
        <f>'bilancio entrata'!I68</f>
        <v>0</v>
      </c>
      <c r="K63" s="903">
        <f t="shared" si="3"/>
        <v>6633.72</v>
      </c>
      <c r="L63" s="620">
        <f>'bilancio entrata'!H68</f>
        <v>6633.72</v>
      </c>
      <c r="M63" s="1038"/>
      <c r="N63" s="1038"/>
      <c r="O63" s="1038"/>
      <c r="P63" s="1038"/>
      <c r="Q63" s="1038"/>
      <c r="R63" s="1038"/>
      <c r="S63" s="1038"/>
    </row>
    <row r="64" spans="1:19" ht="15.75">
      <c r="A64" s="879" t="s">
        <v>498</v>
      </c>
      <c r="B64" s="880"/>
      <c r="C64" s="880"/>
      <c r="D64" s="880"/>
      <c r="E64" s="25"/>
      <c r="F64" s="763">
        <f>'bilancio entrata'!E27+'bilancio entrata'!E29</f>
        <v>178832.86</v>
      </c>
      <c r="G64" s="764">
        <f>'bilancio entrata'!G27+'bilancio entrata'!G29</f>
        <v>67415.43</v>
      </c>
      <c r="H64" s="764">
        <f>'bilancio entrata'!F27+'bilancio entrata'!F29</f>
        <v>60689.53</v>
      </c>
      <c r="I64" s="764">
        <f>'bilancio entrata'!J27+'bilancio entrata'!J29</f>
        <v>514</v>
      </c>
      <c r="J64" s="764">
        <f>'bilancio entrata'!I27+'bilancio entrata'!I29</f>
        <v>0</v>
      </c>
      <c r="K64" s="903">
        <f t="shared" si="3"/>
        <v>186072.75999999998</v>
      </c>
      <c r="L64" s="620">
        <f>'bilancio entrata'!H27+'bilancio entrata'!H29</f>
        <v>186072.75999999998</v>
      </c>
      <c r="M64" s="1038"/>
      <c r="N64" s="1038"/>
      <c r="O64" s="1038"/>
      <c r="P64" s="1038"/>
      <c r="Q64" s="1038"/>
      <c r="R64" s="1038"/>
      <c r="S64" s="1038"/>
    </row>
    <row r="65" spans="1:19" ht="15.75">
      <c r="A65" s="885" t="s">
        <v>497</v>
      </c>
      <c r="B65" s="880"/>
      <c r="C65" s="880"/>
      <c r="D65" s="880"/>
      <c r="E65" s="25"/>
      <c r="F65" s="763">
        <f>'bilancio entrata'!E70</f>
        <v>662838.91</v>
      </c>
      <c r="G65" s="764">
        <f>'bilancio entrata'!G70</f>
        <v>100000</v>
      </c>
      <c r="H65" s="764">
        <f>'bilancio entrata'!F70</f>
        <v>143650.34</v>
      </c>
      <c r="I65" s="764">
        <f>'bilancio entrata'!J70</f>
        <v>0</v>
      </c>
      <c r="J65" s="764">
        <f>'bilancio entrata'!I70</f>
        <v>0</v>
      </c>
      <c r="K65" s="903">
        <f t="shared" si="3"/>
        <v>619188.5700000001</v>
      </c>
      <c r="L65" s="620">
        <f>'bilancio entrata'!H70</f>
        <v>619188.5700000001</v>
      </c>
      <c r="M65" s="1038"/>
      <c r="N65" s="1038"/>
      <c r="O65" s="1038"/>
      <c r="P65" s="1038"/>
      <c r="Q65" s="1038"/>
      <c r="R65" s="1038"/>
      <c r="S65" s="1038"/>
    </row>
    <row r="66" spans="1:19" ht="15.75">
      <c r="A66" s="880" t="s">
        <v>499</v>
      </c>
      <c r="B66" s="880"/>
      <c r="C66" s="880"/>
      <c r="D66" s="880"/>
      <c r="E66" s="25"/>
      <c r="F66" s="763">
        <f>'bilancio entrata'!E31+'bilancio entrata'!E33</f>
        <v>15345.06</v>
      </c>
      <c r="G66" s="764">
        <f>'bilancio entrata'!G31+'bilancio entrata'!G33</f>
        <v>0</v>
      </c>
      <c r="H66" s="764">
        <f>'bilancio entrata'!F31+'bilancio entrata'!F33</f>
        <v>0</v>
      </c>
      <c r="I66" s="764">
        <f>'bilancio entrata'!J31+'bilancio entrata'!J33</f>
        <v>0</v>
      </c>
      <c r="J66" s="764">
        <f>'bilancio entrata'!I31+'bilancio entrata'!I33</f>
        <v>0</v>
      </c>
      <c r="K66" s="903">
        <f t="shared" si="3"/>
        <v>15345.06</v>
      </c>
      <c r="L66" s="620">
        <f>'bilancio entrata'!L31+'bilancio entrata'!L33</f>
        <v>15345.06</v>
      </c>
      <c r="M66" s="1038"/>
      <c r="N66" s="1038"/>
      <c r="O66" s="1038"/>
      <c r="P66" s="1038"/>
      <c r="Q66" s="1038"/>
      <c r="R66" s="1038"/>
      <c r="S66" s="1038"/>
    </row>
    <row r="67" spans="1:19" ht="15.75">
      <c r="A67" s="885" t="s">
        <v>497</v>
      </c>
      <c r="B67" s="880"/>
      <c r="C67" s="880"/>
      <c r="D67" s="880"/>
      <c r="E67" s="25"/>
      <c r="F67" s="763">
        <f>'bilancio entrata'!E72</f>
        <v>149541.77</v>
      </c>
      <c r="G67" s="764">
        <f>'bilancio entrata'!G72</f>
        <v>0</v>
      </c>
      <c r="H67" s="764">
        <f>'bilancio entrata'!F72</f>
        <v>12200</v>
      </c>
      <c r="I67" s="764">
        <f>'bilancio entrata'!J72</f>
        <v>0</v>
      </c>
      <c r="J67" s="764">
        <f>'bilancio entrata'!I72</f>
        <v>0</v>
      </c>
      <c r="K67" s="903">
        <f t="shared" si="3"/>
        <v>137341.77</v>
      </c>
      <c r="L67" s="620">
        <f>'bilancio entrata'!H72</f>
        <v>137341.77</v>
      </c>
      <c r="M67" s="1038"/>
      <c r="N67" s="1038"/>
      <c r="O67" s="1038"/>
      <c r="P67" s="1038"/>
      <c r="Q67" s="1038"/>
      <c r="R67" s="1038"/>
      <c r="S67" s="1038"/>
    </row>
    <row r="68" spans="1:19" ht="15.75">
      <c r="A68" s="879" t="s">
        <v>500</v>
      </c>
      <c r="B68" s="880"/>
      <c r="C68" s="880"/>
      <c r="D68" s="880"/>
      <c r="E68" s="25"/>
      <c r="F68" s="763"/>
      <c r="G68" s="764"/>
      <c r="H68" s="764"/>
      <c r="I68" s="764"/>
      <c r="J68" s="764"/>
      <c r="K68" s="903">
        <f t="shared" si="3"/>
        <v>0</v>
      </c>
      <c r="L68" s="620"/>
      <c r="M68" s="1038"/>
      <c r="N68" s="1038"/>
      <c r="O68" s="1038"/>
      <c r="P68" s="1038"/>
      <c r="Q68" s="1038"/>
      <c r="R68" s="1038"/>
      <c r="S68" s="1038"/>
    </row>
    <row r="69" spans="1:19" ht="15.75">
      <c r="A69" s="880" t="s">
        <v>501</v>
      </c>
      <c r="B69" s="880"/>
      <c r="C69" s="880"/>
      <c r="D69" s="880"/>
      <c r="E69" s="25"/>
      <c r="F69" s="763">
        <f>'bilancio entrata'!E42</f>
        <v>56170.29</v>
      </c>
      <c r="G69" s="764">
        <f>'bilancio entrata'!G42</f>
        <v>52020</v>
      </c>
      <c r="H69" s="764">
        <f>'bilancio entrata'!F42</f>
        <v>43243.74</v>
      </c>
      <c r="I69" s="764">
        <f>'bilancio entrata'!J42</f>
        <v>0</v>
      </c>
      <c r="J69" s="764">
        <f>'bilancio entrata'!I42</f>
        <v>179.02</v>
      </c>
      <c r="K69" s="903">
        <f t="shared" si="3"/>
        <v>64767.53000000001</v>
      </c>
      <c r="L69" s="620">
        <f>'bilancio entrata'!H42</f>
        <v>64767.53000000001</v>
      </c>
      <c r="M69" s="1038"/>
      <c r="N69" s="1038"/>
      <c r="O69" s="1038"/>
      <c r="P69" s="1038"/>
      <c r="Q69" s="1038"/>
      <c r="R69" s="1038"/>
      <c r="S69" s="1038"/>
    </row>
    <row r="70" spans="1:19" ht="15.75">
      <c r="A70" s="880" t="s">
        <v>502</v>
      </c>
      <c r="B70" s="880"/>
      <c r="C70" s="880"/>
      <c r="D70" s="880"/>
      <c r="E70" s="25"/>
      <c r="F70" s="763">
        <f>'bilancio entrata'!E44</f>
        <v>143193.93</v>
      </c>
      <c r="G70" s="764">
        <f>'bilancio entrata'!G44</f>
        <v>51662</v>
      </c>
      <c r="H70" s="764">
        <f>'bilancio entrata'!F44</f>
        <v>56219.56</v>
      </c>
      <c r="I70" s="764">
        <f>'bilancio entrata'!J44</f>
        <v>210</v>
      </c>
      <c r="J70" s="764">
        <f>'bilancio entrata'!I44</f>
        <v>0</v>
      </c>
      <c r="K70" s="903">
        <f t="shared" si="3"/>
        <v>138846.37</v>
      </c>
      <c r="L70" s="620">
        <f>'bilancio entrata'!H44</f>
        <v>138846.37</v>
      </c>
      <c r="M70" s="1038"/>
      <c r="N70" s="1038"/>
      <c r="O70" s="1038"/>
      <c r="P70" s="1038"/>
      <c r="Q70" s="1038"/>
      <c r="R70" s="1038"/>
      <c r="S70" s="1038"/>
    </row>
    <row r="71" spans="1:19" ht="15.75">
      <c r="A71" s="880" t="s">
        <v>503</v>
      </c>
      <c r="B71" s="880"/>
      <c r="C71" s="880"/>
      <c r="D71" s="880"/>
      <c r="E71" s="25"/>
      <c r="F71" s="763">
        <f>'bilancio entrata'!E46+'bilancio entrata'!E48+'bilancio entrata'!E50</f>
        <v>27932.82</v>
      </c>
      <c r="G71" s="764">
        <f>'bilancio entrata'!G46+'bilancio entrata'!G48+'bilancio entrata'!G50</f>
        <v>10133.68</v>
      </c>
      <c r="H71" s="764">
        <f>'bilancio entrata'!F46+'bilancio entrata'!F48+'bilancio entrata'!F50</f>
        <v>6848.2699999999995</v>
      </c>
      <c r="I71" s="764">
        <f>'bilancio entrata'!J46+'bilancio entrata'!J48+'bilancio entrata'!J50</f>
        <v>0</v>
      </c>
      <c r="J71" s="764">
        <f>'bilancio entrata'!I46+'bilancio entrata'!I48+'bilancio entrata'!I50</f>
        <v>0</v>
      </c>
      <c r="K71" s="903">
        <f t="shared" si="3"/>
        <v>31218.23</v>
      </c>
      <c r="L71" s="620">
        <f>'bilancio entrata'!H46+'bilancio entrata'!H48+'bilancio entrata'!H50</f>
        <v>31218.229999999996</v>
      </c>
      <c r="M71" s="1038"/>
      <c r="N71" s="1038"/>
      <c r="O71" s="1038"/>
      <c r="P71" s="1038"/>
      <c r="Q71" s="1038"/>
      <c r="R71" s="1038"/>
      <c r="S71" s="1038"/>
    </row>
    <row r="72" spans="1:19" ht="15.75">
      <c r="A72" s="880" t="s">
        <v>504</v>
      </c>
      <c r="B72" s="880"/>
      <c r="C72" s="880"/>
      <c r="D72" s="880"/>
      <c r="E72" s="25"/>
      <c r="F72" s="763">
        <f>'bilancio entrata'!E74+'bilancio entrata'!E76</f>
        <v>4416.64</v>
      </c>
      <c r="G72" s="764">
        <f>'bilancio entrata'!G74+'bilancio entrata'!G76</f>
        <v>1825.19</v>
      </c>
      <c r="H72" s="764">
        <f>'bilancio entrata'!F74+'bilancio entrata'!F76</f>
        <v>3191.08</v>
      </c>
      <c r="I72" s="764">
        <f>'bilancio entrata'!J74+'bilancio entrata'!J76</f>
        <v>0</v>
      </c>
      <c r="J72" s="764">
        <f>'bilancio entrata'!I74+'bilancio entrata'!I76</f>
        <v>0</v>
      </c>
      <c r="K72" s="903">
        <f t="shared" si="3"/>
        <v>3050.75</v>
      </c>
      <c r="L72" s="620">
        <f>'bilancio entrata'!H74+'bilancio entrata'!H76</f>
        <v>3050.75</v>
      </c>
      <c r="M72" s="1038"/>
      <c r="N72" s="1038"/>
      <c r="O72" s="1038"/>
      <c r="P72" s="1038"/>
      <c r="Q72" s="1038"/>
      <c r="R72" s="1038"/>
      <c r="S72" s="1038"/>
    </row>
    <row r="73" spans="1:19" ht="15.75">
      <c r="A73" s="879" t="s">
        <v>505</v>
      </c>
      <c r="B73" s="880"/>
      <c r="C73" s="880"/>
      <c r="D73" s="880"/>
      <c r="E73" s="25"/>
      <c r="F73" s="763">
        <f>'bilancio entrata'!E66</f>
        <v>316221.1</v>
      </c>
      <c r="G73" s="764">
        <f>'bilancio entrata'!G66</f>
        <v>5205</v>
      </c>
      <c r="H73" s="764">
        <f>'bilancio entrata'!F66</f>
        <v>12345</v>
      </c>
      <c r="I73" s="764">
        <f>'bilancio entrata'!J66</f>
        <v>0</v>
      </c>
      <c r="J73" s="764">
        <f>'bilancio entrata'!I66</f>
        <v>0</v>
      </c>
      <c r="K73" s="903">
        <f t="shared" si="3"/>
        <v>309081.1</v>
      </c>
      <c r="L73" s="620">
        <f>'bilancio entrata'!H66</f>
        <v>309081.1</v>
      </c>
      <c r="M73" s="1038"/>
      <c r="N73" s="1038"/>
      <c r="O73" s="1038"/>
      <c r="P73" s="1038"/>
      <c r="Q73" s="1038"/>
      <c r="R73" s="1038"/>
      <c r="S73" s="1038"/>
    </row>
    <row r="74" spans="1:19" ht="15.75">
      <c r="A74" s="879" t="s">
        <v>506</v>
      </c>
      <c r="B74" s="880"/>
      <c r="C74" s="880"/>
      <c r="D74" s="880"/>
      <c r="E74" s="47"/>
      <c r="F74" s="764">
        <f>'bilancio entrata'!E104</f>
        <v>13166.8</v>
      </c>
      <c r="G74" s="764">
        <f>'bilancio entrata'!G104</f>
        <v>44801.23</v>
      </c>
      <c r="H74" s="764">
        <f>'bilancio entrata'!F104</f>
        <v>37981.36</v>
      </c>
      <c r="I74" s="764">
        <f>'bilancio entrata'!J104</f>
        <v>0</v>
      </c>
      <c r="J74" s="764">
        <f>'bilancio entrata'!I104</f>
        <v>0</v>
      </c>
      <c r="K74" s="906">
        <f t="shared" si="3"/>
        <v>19986.67</v>
      </c>
      <c r="L74" s="620">
        <f>'bilancio entrata'!H104</f>
        <v>19986.67</v>
      </c>
      <c r="M74" s="1038"/>
      <c r="N74" s="1038"/>
      <c r="O74" s="1038"/>
      <c r="P74" s="1038"/>
      <c r="Q74" s="1038"/>
      <c r="R74" s="1038"/>
      <c r="S74" s="1038"/>
    </row>
    <row r="75" spans="1:19" ht="15" customHeight="1">
      <c r="A75" s="879" t="s">
        <v>507</v>
      </c>
      <c r="B75" s="880"/>
      <c r="C75" s="880"/>
      <c r="D75" s="880"/>
      <c r="E75" s="48"/>
      <c r="F75" s="774">
        <v>44625</v>
      </c>
      <c r="G75" s="774"/>
      <c r="H75" s="774"/>
      <c r="I75" s="774">
        <v>748</v>
      </c>
      <c r="J75" s="774"/>
      <c r="K75" s="906">
        <f t="shared" si="3"/>
        <v>45373</v>
      </c>
      <c r="L75" s="620">
        <f>'altri dati finaz.e non'!F45</f>
        <v>0</v>
      </c>
      <c r="M75" s="1001">
        <f>K77+K78</f>
        <v>2466.75</v>
      </c>
      <c r="N75" s="1038" t="s">
        <v>797</v>
      </c>
      <c r="O75" s="1038"/>
      <c r="P75" s="1038"/>
      <c r="Q75" s="1038"/>
      <c r="R75" s="1038"/>
      <c r="S75" s="1038"/>
    </row>
    <row r="76" spans="1:19" ht="15.75">
      <c r="A76" s="880" t="s">
        <v>508</v>
      </c>
      <c r="B76" s="880"/>
      <c r="C76" s="880"/>
      <c r="D76" s="880"/>
      <c r="E76" s="25"/>
      <c r="F76" s="764"/>
      <c r="G76" s="764"/>
      <c r="H76" s="764"/>
      <c r="I76" s="764"/>
      <c r="J76" s="764"/>
      <c r="K76" s="906"/>
      <c r="L76" s="620"/>
      <c r="M76" s="1038"/>
      <c r="N76" s="1038"/>
      <c r="O76" s="1038"/>
      <c r="P76" s="1038"/>
      <c r="Q76" s="1038"/>
      <c r="R76" s="1038"/>
      <c r="S76" s="1038"/>
    </row>
    <row r="77" spans="1:19" ht="15.75">
      <c r="A77" s="880" t="s">
        <v>451</v>
      </c>
      <c r="B77" s="880"/>
      <c r="C77" s="880"/>
      <c r="D77" s="880"/>
      <c r="E77" s="25"/>
      <c r="F77" s="763">
        <f>'bilancio entrata'!E93+'bilancio entrata'!E87</f>
        <v>0</v>
      </c>
      <c r="G77" s="774">
        <f>'bilancio entrata'!G93+'bilancio entrata'!G87</f>
        <v>40409.71</v>
      </c>
      <c r="H77" s="774">
        <f>'bilancio entrata'!F93+'bilancio entrata'!F87</f>
        <v>40409.71</v>
      </c>
      <c r="I77" s="764">
        <f>'bilancio entrata'!J93+'bilancio entrata'!J87</f>
        <v>0</v>
      </c>
      <c r="J77" s="774">
        <f>'bilancio entrata'!I93+'bilancio entrata'!I87</f>
        <v>0</v>
      </c>
      <c r="K77" s="903">
        <f>SUM(F77,G77,-H77,I77,-J77)</f>
        <v>0</v>
      </c>
      <c r="L77" s="620">
        <f>'bilancio entrata'!H97</f>
        <v>2466.75</v>
      </c>
      <c r="M77" s="1038"/>
      <c r="N77" s="1038"/>
      <c r="O77" s="1038"/>
      <c r="P77" s="1038"/>
      <c r="Q77" s="1038"/>
      <c r="R77" s="1038"/>
      <c r="S77" s="1038"/>
    </row>
    <row r="78" spans="1:19" ht="16.5" customHeight="1">
      <c r="A78" s="880" t="s">
        <v>452</v>
      </c>
      <c r="B78" s="29"/>
      <c r="C78" s="29"/>
      <c r="D78" s="29"/>
      <c r="E78" s="25"/>
      <c r="F78" s="763">
        <f>'bilancio entrata'!E97-'bilancio entrata'!E93-'bilancio entrata'!E87</f>
        <v>2466.75</v>
      </c>
      <c r="G78" s="764">
        <f>'bilancio entrata'!G97-'bilancio entrata'!G93-'bilancio entrata'!G87</f>
        <v>0</v>
      </c>
      <c r="H78" s="764">
        <f>'bilancio entrata'!F97-'bilancio entrata'!F93-'bilancio entrata'!F87</f>
        <v>0</v>
      </c>
      <c r="I78" s="764">
        <f>'bilancio entrata'!J97-'bilancio entrata'!J93-'bilancio entrata'!J87</f>
        <v>0</v>
      </c>
      <c r="J78" s="764">
        <f>'bilancio entrata'!I97-'bilancio entrata'!I93-'bilancio entrata'!I87</f>
        <v>0</v>
      </c>
      <c r="K78" s="903">
        <f>SUM(F78,G78,-H78,I78,-J78)</f>
        <v>2466.75</v>
      </c>
      <c r="L78" s="620"/>
      <c r="M78" s="1038"/>
      <c r="N78" s="1038"/>
      <c r="O78" s="1038"/>
      <c r="P78" s="1038"/>
      <c r="Q78" s="1038"/>
      <c r="R78" s="1038"/>
      <c r="S78" s="1038"/>
    </row>
    <row r="79" spans="1:19" ht="16.5" thickBot="1">
      <c r="A79" s="29"/>
      <c r="B79" s="29"/>
      <c r="C79" s="33" t="s">
        <v>470</v>
      </c>
      <c r="D79" s="29"/>
      <c r="E79" s="34">
        <f>SUM(E60,E62,E63,E64,E65,E66,E67,E69,E70,E71,E72,E73,E74,E75,E77,E78)</f>
        <v>0</v>
      </c>
      <c r="F79" s="766">
        <f aca="true" t="shared" si="4" ref="F79:K79">SUM(F59,F60,F61,F62,F63,F64,F65,F66,F67,F68,F69,F70,F71,F72,F73,F74,F75,F77,F78)</f>
        <v>1737309.4400000002</v>
      </c>
      <c r="G79" s="766">
        <f t="shared" si="4"/>
        <v>952963.0499999999</v>
      </c>
      <c r="H79" s="766">
        <f t="shared" si="4"/>
        <v>933828.27</v>
      </c>
      <c r="I79" s="766">
        <f t="shared" si="4"/>
        <v>1881.3899999999999</v>
      </c>
      <c r="J79" s="766">
        <f t="shared" si="4"/>
        <v>179.05</v>
      </c>
      <c r="K79" s="766">
        <f t="shared" si="4"/>
        <v>1758146.56</v>
      </c>
      <c r="L79" s="620">
        <f aca="true" t="shared" si="5" ref="L79:L114">SUM(F79,G79,-H79,I79,-J79)</f>
        <v>1758146.56</v>
      </c>
      <c r="M79" s="1001">
        <f>'bilancio entrata'!H111</f>
        <v>1712773.5599999998</v>
      </c>
      <c r="N79" s="1038" t="s">
        <v>798</v>
      </c>
      <c r="O79" s="1038"/>
      <c r="P79" s="1038"/>
      <c r="Q79" s="1038"/>
      <c r="R79" s="1038"/>
      <c r="S79" s="1038"/>
    </row>
    <row r="80" spans="1:19" ht="13.5" customHeight="1" thickTop="1">
      <c r="A80" s="28" t="s">
        <v>565</v>
      </c>
      <c r="B80" s="29"/>
      <c r="C80" s="29"/>
      <c r="D80" s="29"/>
      <c r="E80" s="25"/>
      <c r="F80" s="763"/>
      <c r="G80" s="764"/>
      <c r="H80" s="764"/>
      <c r="I80" s="764"/>
      <c r="J80" s="764"/>
      <c r="K80" s="903"/>
      <c r="L80" s="620">
        <f t="shared" si="5"/>
        <v>0</v>
      </c>
      <c r="M80" s="1038"/>
      <c r="N80" s="1038"/>
      <c r="O80" s="1038"/>
      <c r="P80" s="1038"/>
      <c r="Q80" s="1038"/>
      <c r="R80" s="1038"/>
      <c r="S80" s="1038"/>
    </row>
    <row r="81" spans="1:19" ht="13.5" customHeight="1">
      <c r="A81" s="28" t="s">
        <v>566</v>
      </c>
      <c r="B81" s="29"/>
      <c r="C81" s="29"/>
      <c r="D81" s="29"/>
      <c r="E81" s="25"/>
      <c r="F81" s="763"/>
      <c r="G81" s="764"/>
      <c r="H81" s="764"/>
      <c r="I81" s="764"/>
      <c r="J81" s="764"/>
      <c r="K81" s="903">
        <f aca="true" t="shared" si="6" ref="K81:K86">SUM(F81,G81,-H81,I81,-J81)</f>
        <v>0</v>
      </c>
      <c r="L81" s="620">
        <f t="shared" si="5"/>
        <v>0</v>
      </c>
      <c r="M81" s="1038"/>
      <c r="N81" s="1038"/>
      <c r="O81" s="1038"/>
      <c r="P81" s="1038"/>
      <c r="Q81" s="1038"/>
      <c r="R81" s="1038"/>
      <c r="S81" s="1038"/>
    </row>
    <row r="82" spans="1:19" ht="15.75">
      <c r="A82" s="880" t="s">
        <v>511</v>
      </c>
      <c r="B82" s="880"/>
      <c r="C82" s="880"/>
      <c r="D82" s="29"/>
      <c r="E82" s="25"/>
      <c r="F82" s="764"/>
      <c r="G82" s="764"/>
      <c r="H82" s="764"/>
      <c r="I82" s="764"/>
      <c r="J82" s="764">
        <v>0</v>
      </c>
      <c r="K82" s="906">
        <f t="shared" si="6"/>
        <v>0</v>
      </c>
      <c r="L82" s="620">
        <f t="shared" si="5"/>
        <v>0</v>
      </c>
      <c r="M82" s="1038"/>
      <c r="N82" s="1038"/>
      <c r="O82" s="1038"/>
      <c r="P82" s="1038"/>
      <c r="Q82" s="1038"/>
      <c r="R82" s="1038"/>
      <c r="S82" s="1038"/>
    </row>
    <row r="83" spans="1:19" ht="16.5" thickBot="1">
      <c r="A83" s="29"/>
      <c r="B83" s="29"/>
      <c r="C83" s="33" t="s">
        <v>470</v>
      </c>
      <c r="D83" s="29"/>
      <c r="E83" s="34">
        <f aca="true" t="shared" si="7" ref="E83:J83">SUM(E82)</f>
        <v>0</v>
      </c>
      <c r="F83" s="766">
        <f t="shared" si="7"/>
        <v>0</v>
      </c>
      <c r="G83" s="767">
        <f t="shared" si="7"/>
        <v>0</v>
      </c>
      <c r="H83" s="767">
        <f t="shared" si="7"/>
        <v>0</v>
      </c>
      <c r="I83" s="767">
        <f t="shared" si="7"/>
        <v>0</v>
      </c>
      <c r="J83" s="767">
        <f t="shared" si="7"/>
        <v>0</v>
      </c>
      <c r="K83" s="904">
        <f t="shared" si="6"/>
        <v>0</v>
      </c>
      <c r="L83" s="620">
        <f t="shared" si="5"/>
        <v>0</v>
      </c>
      <c r="M83" s="1038"/>
      <c r="N83" s="1038"/>
      <c r="O83" s="1038"/>
      <c r="P83" s="1038"/>
      <c r="Q83" s="1038"/>
      <c r="R83" s="1038"/>
      <c r="S83" s="1038"/>
    </row>
    <row r="84" spans="1:19" ht="13.5" customHeight="1" thickTop="1">
      <c r="A84" s="28" t="s">
        <v>567</v>
      </c>
      <c r="B84" s="29"/>
      <c r="C84" s="29"/>
      <c r="D84" s="29"/>
      <c r="E84" s="25"/>
      <c r="F84" s="763"/>
      <c r="G84" s="764"/>
      <c r="H84" s="764"/>
      <c r="I84" s="764"/>
      <c r="J84" s="764"/>
      <c r="K84" s="903">
        <f t="shared" si="6"/>
        <v>0</v>
      </c>
      <c r="L84" s="620">
        <f t="shared" si="5"/>
        <v>0</v>
      </c>
      <c r="M84" s="1038"/>
      <c r="N84" s="1038"/>
      <c r="O84" s="1038"/>
      <c r="P84" s="1038"/>
      <c r="Q84" s="1038"/>
      <c r="R84" s="1038"/>
      <c r="S84" s="1038"/>
    </row>
    <row r="85" spans="1:19" ht="15.75">
      <c r="A85" s="880" t="s">
        <v>512</v>
      </c>
      <c r="B85" s="880"/>
      <c r="C85" s="880"/>
      <c r="D85" s="33"/>
      <c r="E85" s="25"/>
      <c r="F85" s="763">
        <f>'fondo di cassa'!F4</f>
        <v>61259.87</v>
      </c>
      <c r="G85" s="764">
        <f>'fondo di cassa'!F7</f>
        <v>933828.27</v>
      </c>
      <c r="H85" s="764">
        <f>'fondo di cassa'!F10</f>
        <v>995088.14</v>
      </c>
      <c r="I85" s="764"/>
      <c r="J85" s="764"/>
      <c r="K85" s="903">
        <f t="shared" si="6"/>
        <v>0</v>
      </c>
      <c r="L85" s="620">
        <f>'altri dati finaz.e non'!F39</f>
        <v>0</v>
      </c>
      <c r="M85" s="1038"/>
      <c r="N85" s="1038"/>
      <c r="O85" s="1038"/>
      <c r="P85" s="1038"/>
      <c r="Q85" s="1038"/>
      <c r="R85" s="1038"/>
      <c r="S85" s="1038"/>
    </row>
    <row r="86" spans="1:19" ht="13.5" customHeight="1">
      <c r="A86" s="880" t="s">
        <v>513</v>
      </c>
      <c r="B86" s="880"/>
      <c r="C86" s="880"/>
      <c r="D86" s="33"/>
      <c r="E86" s="25"/>
      <c r="F86" s="763"/>
      <c r="G86" s="764"/>
      <c r="H86" s="764"/>
      <c r="I86" s="764"/>
      <c r="J86" s="764"/>
      <c r="K86" s="903">
        <f t="shared" si="6"/>
        <v>0</v>
      </c>
      <c r="L86" s="620">
        <f t="shared" si="5"/>
        <v>0</v>
      </c>
      <c r="M86" s="1038"/>
      <c r="N86" s="1038"/>
      <c r="O86" s="1038"/>
      <c r="P86" s="1038"/>
      <c r="Q86" s="1038"/>
      <c r="R86" s="1038"/>
      <c r="S86" s="1038"/>
    </row>
    <row r="87" spans="1:19" ht="16.5" thickBot="1">
      <c r="A87" s="29"/>
      <c r="B87" s="29"/>
      <c r="C87" s="33" t="s">
        <v>470</v>
      </c>
      <c r="D87" s="33"/>
      <c r="E87" s="34">
        <f aca="true" t="shared" si="8" ref="E87:K87">SUM(E85,E86)</f>
        <v>0</v>
      </c>
      <c r="F87" s="766">
        <f t="shared" si="8"/>
        <v>61259.87</v>
      </c>
      <c r="G87" s="767">
        <f t="shared" si="8"/>
        <v>933828.27</v>
      </c>
      <c r="H87" s="767">
        <f t="shared" si="8"/>
        <v>995088.14</v>
      </c>
      <c r="I87" s="767">
        <f t="shared" si="8"/>
        <v>0</v>
      </c>
      <c r="J87" s="767">
        <f t="shared" si="8"/>
        <v>0</v>
      </c>
      <c r="K87" s="904">
        <f t="shared" si="8"/>
        <v>0</v>
      </c>
      <c r="L87" s="620">
        <f t="shared" si="5"/>
        <v>0</v>
      </c>
      <c r="M87" s="1038"/>
      <c r="N87" s="1038"/>
      <c r="O87" s="1038"/>
      <c r="P87" s="1038"/>
      <c r="Q87" s="1038"/>
      <c r="R87" s="1038"/>
      <c r="S87" s="1038"/>
    </row>
    <row r="88" spans="1:19" ht="17.25" thickBot="1" thickTop="1">
      <c r="A88" s="53" t="s">
        <v>514</v>
      </c>
      <c r="B88" s="54"/>
      <c r="C88" s="54"/>
      <c r="D88" s="33"/>
      <c r="E88" s="55">
        <f aca="true" t="shared" si="9" ref="E88:K88">SUM(E58,E79,E83,E87)</f>
        <v>0</v>
      </c>
      <c r="F88" s="769">
        <f t="shared" si="9"/>
        <v>1798569.3100000003</v>
      </c>
      <c r="G88" s="769">
        <f t="shared" si="9"/>
        <v>1886791.3199999998</v>
      </c>
      <c r="H88" s="769">
        <f t="shared" si="9"/>
        <v>1928916.4100000001</v>
      </c>
      <c r="I88" s="769">
        <f t="shared" si="9"/>
        <v>1881.3899999999999</v>
      </c>
      <c r="J88" s="769">
        <f t="shared" si="9"/>
        <v>179.05</v>
      </c>
      <c r="K88" s="910">
        <f t="shared" si="9"/>
        <v>1758146.56</v>
      </c>
      <c r="L88" s="620">
        <f t="shared" si="5"/>
        <v>1758146.5599999996</v>
      </c>
      <c r="M88" s="1038"/>
      <c r="N88" s="1038"/>
      <c r="O88" s="1038"/>
      <c r="P88" s="1038"/>
      <c r="Q88" s="1038"/>
      <c r="R88" s="1038"/>
      <c r="S88" s="1038"/>
    </row>
    <row r="89" spans="1:19" ht="15" customHeight="1" thickTop="1">
      <c r="A89" s="57"/>
      <c r="B89" s="58"/>
      <c r="C89" s="58"/>
      <c r="D89" s="59"/>
      <c r="E89" s="42"/>
      <c r="F89" s="765"/>
      <c r="G89" s="768"/>
      <c r="H89" s="768"/>
      <c r="I89" s="768"/>
      <c r="J89" s="768"/>
      <c r="K89" s="765"/>
      <c r="L89" s="620">
        <f t="shared" si="5"/>
        <v>0</v>
      </c>
      <c r="M89" s="1038"/>
      <c r="N89" s="1038"/>
      <c r="O89" s="1038"/>
      <c r="P89" s="1038"/>
      <c r="Q89" s="1038"/>
      <c r="R89" s="1038"/>
      <c r="S89" s="1038"/>
    </row>
    <row r="90" spans="1:19" ht="3" customHeight="1" thickBot="1">
      <c r="A90" s="29"/>
      <c r="B90" s="29"/>
      <c r="C90" s="29"/>
      <c r="D90" s="33"/>
      <c r="E90" s="25"/>
      <c r="F90" s="763"/>
      <c r="G90" s="764"/>
      <c r="H90" s="764"/>
      <c r="I90" s="764"/>
      <c r="J90" s="764"/>
      <c r="K90" s="765"/>
      <c r="L90" s="620">
        <f t="shared" si="5"/>
        <v>0</v>
      </c>
      <c r="M90" s="1038"/>
      <c r="N90" s="1038"/>
      <c r="O90" s="1038"/>
      <c r="P90" s="1038"/>
      <c r="Q90" s="1038"/>
      <c r="R90" s="1038"/>
      <c r="S90" s="1038"/>
    </row>
    <row r="91" spans="1:19" ht="13.5" customHeight="1">
      <c r="A91" s="22" t="s">
        <v>568</v>
      </c>
      <c r="B91" s="23"/>
      <c r="C91" s="24"/>
      <c r="D91" s="23"/>
      <c r="E91" s="43"/>
      <c r="F91" s="775"/>
      <c r="G91" s="776"/>
      <c r="H91" s="776"/>
      <c r="I91" s="776"/>
      <c r="J91" s="776"/>
      <c r="K91" s="911"/>
      <c r="L91" s="620">
        <f t="shared" si="5"/>
        <v>0</v>
      </c>
      <c r="M91" s="1038"/>
      <c r="N91" s="1038"/>
      <c r="O91" s="1038"/>
      <c r="P91" s="1038"/>
      <c r="Q91" s="1038"/>
      <c r="R91" s="1038"/>
      <c r="S91" s="1038"/>
    </row>
    <row r="92" spans="1:19" ht="15.75">
      <c r="A92" s="880" t="s">
        <v>515</v>
      </c>
      <c r="B92" s="880"/>
      <c r="C92" s="880"/>
      <c r="D92" s="33"/>
      <c r="E92" s="25"/>
      <c r="F92" s="764"/>
      <c r="G92" s="764"/>
      <c r="H92" s="764"/>
      <c r="I92" s="764">
        <f>'pro-conc'!I38</f>
        <v>0</v>
      </c>
      <c r="J92" s="764">
        <f>F92</f>
        <v>0</v>
      </c>
      <c r="K92" s="903">
        <f>SUM(F92,G92,-H92,I92,-J92)</f>
        <v>0</v>
      </c>
      <c r="L92" s="620">
        <f>'altri dati finaz.e non'!F51</f>
        <v>0</v>
      </c>
      <c r="M92" s="1038"/>
      <c r="N92" s="1038"/>
      <c r="O92" s="1038"/>
      <c r="P92" s="1038"/>
      <c r="Q92" s="1038"/>
      <c r="R92" s="1038"/>
      <c r="S92" s="1038"/>
    </row>
    <row r="93" spans="1:19" ht="16.5" thickBot="1">
      <c r="A93" s="880" t="s">
        <v>516</v>
      </c>
      <c r="B93" s="880"/>
      <c r="C93" s="880"/>
      <c r="D93" s="33"/>
      <c r="E93" s="25"/>
      <c r="F93" s="764"/>
      <c r="G93" s="764"/>
      <c r="H93" s="764"/>
      <c r="I93" s="764">
        <f>'pro-conc'!G126</f>
        <v>0</v>
      </c>
      <c r="J93" s="764">
        <f>F93</f>
        <v>0</v>
      </c>
      <c r="K93" s="903">
        <f>SUM(F93,G93,-H93,I93,-J93)</f>
        <v>0</v>
      </c>
      <c r="L93" s="620">
        <f>'altri dati finaz.e non'!F52</f>
        <v>0</v>
      </c>
      <c r="M93" s="1038"/>
      <c r="N93" s="1038"/>
      <c r="O93" s="1038"/>
      <c r="P93" s="1038"/>
      <c r="Q93" s="1038"/>
      <c r="R93" s="1038"/>
      <c r="S93" s="1038"/>
    </row>
    <row r="94" spans="1:19" ht="17.25" thickBot="1" thickTop="1">
      <c r="A94" s="53" t="s">
        <v>517</v>
      </c>
      <c r="B94" s="63"/>
      <c r="C94" s="63"/>
      <c r="D94" s="63"/>
      <c r="E94" s="64">
        <f aca="true" t="shared" si="10" ref="E94:K94">SUM(E92,E93)</f>
        <v>0</v>
      </c>
      <c r="F94" s="777">
        <f t="shared" si="10"/>
        <v>0</v>
      </c>
      <c r="G94" s="777">
        <f t="shared" si="10"/>
        <v>0</v>
      </c>
      <c r="H94" s="777">
        <f t="shared" si="10"/>
        <v>0</v>
      </c>
      <c r="I94" s="777">
        <f t="shared" si="10"/>
        <v>0</v>
      </c>
      <c r="J94" s="777">
        <f t="shared" si="10"/>
        <v>0</v>
      </c>
      <c r="K94" s="910">
        <f t="shared" si="10"/>
        <v>0</v>
      </c>
      <c r="L94" s="620">
        <f t="shared" si="5"/>
        <v>0</v>
      </c>
      <c r="M94" s="1038"/>
      <c r="N94" s="1038"/>
      <c r="O94" s="1038"/>
      <c r="P94" s="1038"/>
      <c r="Q94" s="1038"/>
      <c r="R94" s="1038"/>
      <c r="S94" s="1038"/>
    </row>
    <row r="95" spans="1:19" ht="12" customHeight="1" thickBot="1" thickTop="1">
      <c r="A95" s="53"/>
      <c r="B95" s="63"/>
      <c r="C95" s="63"/>
      <c r="D95" s="63"/>
      <c r="E95" s="25"/>
      <c r="F95" s="763"/>
      <c r="G95" s="764"/>
      <c r="H95" s="764"/>
      <c r="I95" s="764"/>
      <c r="J95" s="764"/>
      <c r="K95" s="903"/>
      <c r="L95" s="620">
        <f t="shared" si="5"/>
        <v>0</v>
      </c>
      <c r="M95" s="1038"/>
      <c r="N95" s="1038"/>
      <c r="O95" s="1038"/>
      <c r="P95" s="1038"/>
      <c r="Q95" s="1038"/>
      <c r="R95" s="1038"/>
      <c r="S95" s="1038"/>
    </row>
    <row r="96" spans="1:19" ht="17.25" thickBot="1" thickTop="1">
      <c r="A96" s="66" t="s">
        <v>518</v>
      </c>
      <c r="B96" s="67"/>
      <c r="C96" s="67"/>
      <c r="D96" s="67"/>
      <c r="E96" s="68">
        <f aca="true" t="shared" si="11" ref="E96:K96">SUM(E54,E88,E94)</f>
        <v>0</v>
      </c>
      <c r="F96" s="778">
        <f t="shared" si="11"/>
        <v>6063731.11</v>
      </c>
      <c r="G96" s="778">
        <f t="shared" si="11"/>
        <v>2109593.2199999997</v>
      </c>
      <c r="H96" s="778">
        <f t="shared" si="11"/>
        <v>1928916.4100000001</v>
      </c>
      <c r="I96" s="778">
        <f t="shared" si="11"/>
        <v>5620.890000000043</v>
      </c>
      <c r="J96" s="778">
        <f t="shared" si="11"/>
        <v>107133.62000000001</v>
      </c>
      <c r="K96" s="912">
        <f t="shared" si="11"/>
        <v>6142895.1899999995</v>
      </c>
      <c r="L96" s="620">
        <f t="shared" si="5"/>
        <v>6142895.1899999995</v>
      </c>
      <c r="M96" s="1038"/>
      <c r="N96" s="1038"/>
      <c r="O96" s="1038"/>
      <c r="P96" s="1038"/>
      <c r="Q96" s="1038"/>
      <c r="R96" s="1038"/>
      <c r="S96" s="1038"/>
    </row>
    <row r="97" spans="1:19" ht="9.75" customHeight="1">
      <c r="A97" s="53"/>
      <c r="B97" s="33"/>
      <c r="C97" s="33"/>
      <c r="D97" s="33"/>
      <c r="E97" s="25"/>
      <c r="F97" s="763"/>
      <c r="G97" s="764"/>
      <c r="H97" s="764"/>
      <c r="I97" s="764"/>
      <c r="J97" s="764"/>
      <c r="K97" s="903"/>
      <c r="L97" s="620">
        <f t="shared" si="5"/>
        <v>0</v>
      </c>
      <c r="M97" s="1038"/>
      <c r="N97" s="1038"/>
      <c r="O97" s="1038"/>
      <c r="P97" s="1038"/>
      <c r="Q97" s="1038"/>
      <c r="R97" s="1038"/>
      <c r="S97" s="1038"/>
    </row>
    <row r="98" spans="1:19" ht="13.5" customHeight="1">
      <c r="A98" s="71" t="s">
        <v>519</v>
      </c>
      <c r="B98" s="72"/>
      <c r="C98" s="72"/>
      <c r="D98" s="33"/>
      <c r="E98" s="25"/>
      <c r="F98" s="763"/>
      <c r="G98" s="764"/>
      <c r="H98" s="764"/>
      <c r="I98" s="764"/>
      <c r="J98" s="764"/>
      <c r="K98" s="903"/>
      <c r="L98" s="620">
        <f t="shared" si="5"/>
        <v>0</v>
      </c>
      <c r="M98" s="1038"/>
      <c r="N98" s="1038"/>
      <c r="O98" s="1038"/>
      <c r="P98" s="1038"/>
      <c r="Q98" s="1038"/>
      <c r="R98" s="1038"/>
      <c r="S98" s="1038"/>
    </row>
    <row r="99" spans="1:19" ht="9.75" customHeight="1">
      <c r="A99" s="71"/>
      <c r="B99" s="72"/>
      <c r="C99" s="72"/>
      <c r="D99" s="33"/>
      <c r="E99" s="25"/>
      <c r="F99" s="763"/>
      <c r="G99" s="764"/>
      <c r="H99" s="764"/>
      <c r="I99" s="764"/>
      <c r="J99" s="764"/>
      <c r="K99" s="903"/>
      <c r="L99" s="620">
        <f t="shared" si="5"/>
        <v>0</v>
      </c>
      <c r="M99" s="1038"/>
      <c r="N99" s="1038"/>
      <c r="O99" s="1038"/>
      <c r="P99" s="1038"/>
      <c r="Q99" s="1038"/>
      <c r="R99" s="1038"/>
      <c r="S99" s="1038"/>
    </row>
    <row r="100" spans="1:19" ht="15.75">
      <c r="A100" s="33" t="s">
        <v>569</v>
      </c>
      <c r="B100" s="33"/>
      <c r="C100" s="33"/>
      <c r="D100" s="33"/>
      <c r="E100" s="73"/>
      <c r="F100" s="779">
        <f>'bilancio uscita'!E23</f>
        <v>982616.4</v>
      </c>
      <c r="G100" s="780">
        <f>'bilancio uscita'!G23</f>
        <v>112030.19</v>
      </c>
      <c r="H100" s="780">
        <f>'bilancio uscita'!F23</f>
        <v>222801.9</v>
      </c>
      <c r="I100" s="780">
        <f>'bilancio uscita'!J23</f>
        <v>0</v>
      </c>
      <c r="J100" s="781">
        <f>'bilancio uscita'!I23</f>
        <v>13.33</v>
      </c>
      <c r="K100" s="913">
        <f>SUM(F100,G100,-H100,I100,-J100)</f>
        <v>871831.3600000001</v>
      </c>
      <c r="L100" s="620">
        <f>'bilancio uscita'!H23</f>
        <v>871831.3600000001</v>
      </c>
      <c r="M100" s="1038"/>
      <c r="N100" s="1038"/>
      <c r="O100" s="1038"/>
      <c r="P100" s="1038"/>
      <c r="Q100" s="1038"/>
      <c r="R100" s="1038"/>
      <c r="S100" s="1038"/>
    </row>
    <row r="101" spans="1:19" ht="15.75">
      <c r="A101" s="33" t="s">
        <v>355</v>
      </c>
      <c r="B101" s="33"/>
      <c r="C101" s="33"/>
      <c r="D101" s="33"/>
      <c r="E101" s="25"/>
      <c r="F101" s="763"/>
      <c r="G101" s="764"/>
      <c r="H101" s="764"/>
      <c r="I101" s="764"/>
      <c r="J101" s="782"/>
      <c r="K101" s="903"/>
      <c r="L101" s="620"/>
      <c r="M101" s="1038"/>
      <c r="N101" s="1038"/>
      <c r="O101" s="1038"/>
      <c r="P101" s="1038"/>
      <c r="Q101" s="1038"/>
      <c r="R101" s="1038"/>
      <c r="S101" s="1038"/>
    </row>
    <row r="102" spans="1:19" ht="13.5" customHeight="1">
      <c r="A102" s="33" t="s">
        <v>147</v>
      </c>
      <c r="B102" s="33"/>
      <c r="C102" s="33"/>
      <c r="D102" s="33"/>
      <c r="E102" s="25"/>
      <c r="F102" s="763"/>
      <c r="G102" s="764"/>
      <c r="H102" s="764"/>
      <c r="I102" s="764"/>
      <c r="J102" s="764"/>
      <c r="K102" s="903"/>
      <c r="L102" s="620">
        <f t="shared" si="5"/>
        <v>0</v>
      </c>
      <c r="M102" s="1038"/>
      <c r="N102" s="1038"/>
      <c r="O102" s="1038"/>
      <c r="P102" s="1038"/>
      <c r="Q102" s="1038"/>
      <c r="R102" s="1038"/>
      <c r="S102" s="1038"/>
    </row>
    <row r="103" spans="1:19" ht="13.5" customHeight="1">
      <c r="A103" s="53" t="s">
        <v>570</v>
      </c>
      <c r="B103" s="33"/>
      <c r="C103" s="33"/>
      <c r="D103" s="33"/>
      <c r="E103" s="73"/>
      <c r="F103" s="779"/>
      <c r="G103" s="780"/>
      <c r="H103" s="780"/>
      <c r="I103" s="780"/>
      <c r="J103" s="780"/>
      <c r="K103" s="913">
        <f>SUM(F103,G103,-H103,I103,-J103)</f>
        <v>0</v>
      </c>
      <c r="L103" s="620">
        <f t="shared" si="5"/>
        <v>0</v>
      </c>
      <c r="M103" s="1038"/>
      <c r="N103" s="1038"/>
      <c r="O103" s="1038"/>
      <c r="P103" s="1038"/>
      <c r="Q103" s="1038"/>
      <c r="R103" s="1038"/>
      <c r="S103" s="1038"/>
    </row>
    <row r="104" spans="1:19" ht="9.75" customHeight="1">
      <c r="A104" s="53"/>
      <c r="B104" s="33"/>
      <c r="C104" s="33"/>
      <c r="D104" s="33"/>
      <c r="E104" s="25"/>
      <c r="F104" s="763"/>
      <c r="G104" s="764"/>
      <c r="H104" s="764"/>
      <c r="I104" s="764"/>
      <c r="J104" s="764"/>
      <c r="K104" s="903"/>
      <c r="L104" s="620">
        <f t="shared" si="5"/>
        <v>0</v>
      </c>
      <c r="M104" s="1038"/>
      <c r="N104" s="1038"/>
      <c r="O104" s="1038"/>
      <c r="P104" s="1038"/>
      <c r="Q104" s="1038"/>
      <c r="R104" s="1038"/>
      <c r="S104" s="1038"/>
    </row>
    <row r="105" spans="1:19" ht="13.5" customHeight="1">
      <c r="A105" s="53" t="s">
        <v>574</v>
      </c>
      <c r="B105" s="33"/>
      <c r="C105" s="33"/>
      <c r="D105" s="33"/>
      <c r="E105" s="73"/>
      <c r="F105" s="779"/>
      <c r="G105" s="780"/>
      <c r="H105" s="780"/>
      <c r="I105" s="780"/>
      <c r="J105" s="780"/>
      <c r="K105" s="913">
        <f>SUM(F105,G105,-H105,I105,-J105)</f>
        <v>0</v>
      </c>
      <c r="L105" s="620">
        <f t="shared" si="5"/>
        <v>0</v>
      </c>
      <c r="M105" s="1038"/>
      <c r="N105" s="1038"/>
      <c r="O105" s="1038"/>
      <c r="P105" s="1038"/>
      <c r="Q105" s="1038"/>
      <c r="R105" s="1038"/>
      <c r="S105" s="1038"/>
    </row>
    <row r="106" spans="1:19" ht="9.75" customHeight="1" thickBot="1">
      <c r="A106" s="53"/>
      <c r="B106" s="33"/>
      <c r="C106" s="33"/>
      <c r="D106" s="33"/>
      <c r="E106" s="25"/>
      <c r="F106" s="763"/>
      <c r="G106" s="764"/>
      <c r="H106" s="764"/>
      <c r="I106" s="764"/>
      <c r="J106" s="764"/>
      <c r="K106" s="903"/>
      <c r="L106" s="620">
        <f t="shared" si="5"/>
        <v>0</v>
      </c>
      <c r="M106" s="1038"/>
      <c r="N106" s="1038"/>
      <c r="O106" s="1038"/>
      <c r="P106" s="1038"/>
      <c r="Q106" s="1038"/>
      <c r="R106" s="1038"/>
      <c r="S106" s="1038"/>
    </row>
    <row r="107" spans="1:19" ht="17.25" thickBot="1" thickTop="1">
      <c r="A107" s="66" t="s">
        <v>520</v>
      </c>
      <c r="B107" s="67"/>
      <c r="C107" s="67"/>
      <c r="D107" s="67"/>
      <c r="E107" s="64">
        <f>SUM(E100,E103,E105)</f>
        <v>0</v>
      </c>
      <c r="F107" s="777">
        <f aca="true" t="shared" si="12" ref="F107:K107">SUM(F100,F103,F105,F101)</f>
        <v>982616.4</v>
      </c>
      <c r="G107" s="777">
        <f t="shared" si="12"/>
        <v>112030.19</v>
      </c>
      <c r="H107" s="777">
        <f t="shared" si="12"/>
        <v>222801.9</v>
      </c>
      <c r="I107" s="777">
        <f t="shared" si="12"/>
        <v>0</v>
      </c>
      <c r="J107" s="777">
        <f t="shared" si="12"/>
        <v>13.33</v>
      </c>
      <c r="K107" s="910">
        <f t="shared" si="12"/>
        <v>871831.3600000001</v>
      </c>
      <c r="L107" s="620">
        <f t="shared" si="5"/>
        <v>871831.3600000001</v>
      </c>
      <c r="M107" s="1038"/>
      <c r="N107" s="1038"/>
      <c r="O107" s="1038"/>
      <c r="P107" s="1038"/>
      <c r="Q107" s="1038"/>
      <c r="R107" s="1038"/>
      <c r="S107" s="1038"/>
    </row>
    <row r="108" spans="1:19" ht="15" customHeight="1">
      <c r="A108" s="57"/>
      <c r="B108" s="59"/>
      <c r="C108" s="59"/>
      <c r="D108" s="59"/>
      <c r="E108" s="76"/>
      <c r="F108" s="783"/>
      <c r="G108" s="784"/>
      <c r="H108" s="784"/>
      <c r="I108" s="784"/>
      <c r="J108" s="784"/>
      <c r="K108" s="783"/>
      <c r="L108" s="620">
        <f t="shared" si="5"/>
        <v>0</v>
      </c>
      <c r="M108" s="1038"/>
      <c r="N108" s="1038"/>
      <c r="O108" s="1038"/>
      <c r="P108" s="1038"/>
      <c r="Q108" s="1038"/>
      <c r="R108" s="1038"/>
      <c r="S108" s="1038"/>
    </row>
    <row r="109" spans="1:19" ht="13.5" customHeight="1">
      <c r="A109" s="53"/>
      <c r="B109" s="33"/>
      <c r="C109" s="33"/>
      <c r="D109" s="33"/>
      <c r="E109" s="42"/>
      <c r="F109" s="785"/>
      <c r="G109" s="784"/>
      <c r="H109" s="784"/>
      <c r="I109" s="784"/>
      <c r="J109" s="784"/>
      <c r="K109" s="785"/>
      <c r="L109" s="620">
        <f t="shared" si="5"/>
        <v>0</v>
      </c>
      <c r="M109" s="1038"/>
      <c r="N109" s="1038"/>
      <c r="O109" s="1038"/>
      <c r="P109" s="1038"/>
      <c r="Q109" s="1038"/>
      <c r="R109" s="1038"/>
      <c r="S109" s="1038"/>
    </row>
    <row r="110" spans="1:14" ht="18">
      <c r="A110" s="2" t="s">
        <v>315</v>
      </c>
      <c r="B110" s="71"/>
      <c r="C110" s="71"/>
      <c r="D110" s="71"/>
      <c r="E110" s="3"/>
      <c r="F110" s="786"/>
      <c r="G110" s="787"/>
      <c r="H110" s="787"/>
      <c r="I110" s="788"/>
      <c r="J110" s="788" t="str">
        <f>anagrafica!E12</f>
        <v>2014</v>
      </c>
      <c r="K110" s="786"/>
      <c r="L110" s="620"/>
      <c r="M110" s="1013"/>
      <c r="N110" s="120"/>
    </row>
    <row r="111" spans="1:14" ht="12.75" customHeight="1" thickBot="1">
      <c r="A111" s="29"/>
      <c r="B111" s="29"/>
      <c r="C111" s="29"/>
      <c r="D111" s="33"/>
      <c r="E111" s="12"/>
      <c r="F111" s="789"/>
      <c r="G111" s="790"/>
      <c r="H111" s="790"/>
      <c r="I111" s="790"/>
      <c r="J111" s="790"/>
      <c r="K111" s="789"/>
      <c r="L111" s="620">
        <f t="shared" si="5"/>
        <v>0</v>
      </c>
      <c r="M111" s="1009"/>
      <c r="N111" s="1010"/>
    </row>
    <row r="112" spans="1:14" ht="11.25" customHeight="1" thickTop="1">
      <c r="A112" s="29"/>
      <c r="B112" s="29"/>
      <c r="C112" s="29"/>
      <c r="D112" s="33"/>
      <c r="E112" s="8"/>
      <c r="F112" s="791"/>
      <c r="G112" s="792"/>
      <c r="H112" s="791"/>
      <c r="I112" s="792"/>
      <c r="J112" s="791"/>
      <c r="K112" s="793"/>
      <c r="L112" s="620">
        <f t="shared" si="5"/>
        <v>0</v>
      </c>
      <c r="M112" s="1009" t="s">
        <v>799</v>
      </c>
      <c r="N112" s="1010"/>
    </row>
    <row r="113" spans="1:14" ht="15">
      <c r="A113" s="29"/>
      <c r="B113" s="29"/>
      <c r="C113" s="29"/>
      <c r="D113" s="33"/>
      <c r="E113" s="82" t="s">
        <v>457</v>
      </c>
      <c r="F113" s="794" t="s">
        <v>458</v>
      </c>
      <c r="G113" s="795" t="s">
        <v>459</v>
      </c>
      <c r="H113" s="795"/>
      <c r="I113" s="795" t="s">
        <v>460</v>
      </c>
      <c r="J113" s="795"/>
      <c r="K113" s="796" t="s">
        <v>458</v>
      </c>
      <c r="L113" s="620">
        <f t="shared" si="5"/>
        <v>0</v>
      </c>
      <c r="M113" s="1009">
        <f>'c.to patr provvis.'!M36-'c.to patr provvis.'!K38</f>
        <v>0</v>
      </c>
      <c r="N113" s="1010"/>
    </row>
    <row r="114" spans="1:14" ht="15">
      <c r="A114" s="29"/>
      <c r="B114" s="29"/>
      <c r="C114" s="29"/>
      <c r="D114" s="33"/>
      <c r="E114" s="82" t="s">
        <v>461</v>
      </c>
      <c r="F114" s="794" t="s">
        <v>462</v>
      </c>
      <c r="G114" s="797" t="s">
        <v>463</v>
      </c>
      <c r="H114" s="797"/>
      <c r="I114" s="797" t="s">
        <v>521</v>
      </c>
      <c r="J114" s="797"/>
      <c r="K114" s="796" t="s">
        <v>465</v>
      </c>
      <c r="L114" s="620">
        <f t="shared" si="5"/>
        <v>0</v>
      </c>
      <c r="M114" s="1009"/>
      <c r="N114" s="1010"/>
    </row>
    <row r="115" spans="1:14" ht="15.75" thickBot="1">
      <c r="A115" s="29"/>
      <c r="B115" s="29"/>
      <c r="C115" s="29"/>
      <c r="D115" s="33"/>
      <c r="E115" s="87"/>
      <c r="F115" s="798"/>
      <c r="G115" s="798" t="s">
        <v>466</v>
      </c>
      <c r="H115" s="798" t="s">
        <v>467</v>
      </c>
      <c r="I115" s="798" t="s">
        <v>466</v>
      </c>
      <c r="J115" s="798" t="s">
        <v>467</v>
      </c>
      <c r="K115" s="799"/>
      <c r="L115" s="620">
        <v>0</v>
      </c>
      <c r="M115" s="955"/>
      <c r="N115" s="12"/>
    </row>
    <row r="116" spans="1:14" ht="14.25" customHeight="1" thickTop="1">
      <c r="A116" s="90"/>
      <c r="B116" s="90"/>
      <c r="C116" s="90"/>
      <c r="D116" s="91"/>
      <c r="E116" s="25"/>
      <c r="F116" s="763"/>
      <c r="G116" s="764"/>
      <c r="H116" s="764"/>
      <c r="I116" s="764"/>
      <c r="J116" s="764"/>
      <c r="K116" s="914"/>
      <c r="L116" s="620">
        <f>SUM(F116,G116,-H116,I116,-J116)</f>
        <v>0</v>
      </c>
      <c r="M116" s="955"/>
      <c r="N116" s="12"/>
    </row>
    <row r="117" spans="1:14" ht="14.25" customHeight="1">
      <c r="A117" s="53" t="s">
        <v>575</v>
      </c>
      <c r="B117" s="33"/>
      <c r="C117" s="29"/>
      <c r="D117" s="33"/>
      <c r="E117" s="25"/>
      <c r="F117" s="764"/>
      <c r="G117" s="764"/>
      <c r="H117" s="764"/>
      <c r="I117" s="764"/>
      <c r="J117" s="764"/>
      <c r="K117" s="1041"/>
      <c r="L117" s="620">
        <f>SUM(F117,G117,-H117,I117,-J117)</f>
        <v>0</v>
      </c>
      <c r="M117" s="955"/>
      <c r="N117" s="12"/>
    </row>
    <row r="118" spans="1:14" ht="15.75">
      <c r="A118" s="880" t="s">
        <v>522</v>
      </c>
      <c r="B118" s="880"/>
      <c r="C118" s="880"/>
      <c r="D118" s="33"/>
      <c r="E118" s="25"/>
      <c r="F118" s="764">
        <f aca="true" t="shared" si="13" ref="F118:K118">SUM(F120,-F119)</f>
        <v>900362.2000000004</v>
      </c>
      <c r="G118" s="764">
        <f t="shared" si="13"/>
        <v>1143386.23</v>
      </c>
      <c r="H118" s="764">
        <f t="shared" si="13"/>
        <v>1156630.1700000002</v>
      </c>
      <c r="I118" s="764">
        <f t="shared" si="13"/>
        <v>-122068.78999999996</v>
      </c>
      <c r="J118" s="800">
        <f t="shared" si="13"/>
        <v>-109040.56</v>
      </c>
      <c r="K118" s="906">
        <f t="shared" si="13"/>
        <v>874090.03</v>
      </c>
      <c r="L118" s="620">
        <f>SUM(F118,G118,-H118,I118,-J118)</f>
        <v>874090.0300000003</v>
      </c>
      <c r="M118" s="955"/>
      <c r="N118" s="12"/>
    </row>
    <row r="119" spans="1:14" ht="16.5" thickBot="1">
      <c r="A119" s="880" t="s">
        <v>523</v>
      </c>
      <c r="B119" s="880"/>
      <c r="C119" s="880"/>
      <c r="D119" s="33"/>
      <c r="E119" s="25"/>
      <c r="F119" s="764">
        <v>1616214.61</v>
      </c>
      <c r="G119" s="764">
        <f>SUM(G15,G17)</f>
        <v>52705.67</v>
      </c>
      <c r="H119" s="764">
        <f>SUM(H15,H17)</f>
        <v>0</v>
      </c>
      <c r="I119" s="764">
        <f>SUM(I15,I17)</f>
        <v>127689.68000000001</v>
      </c>
      <c r="J119" s="764">
        <f>SUM(J15,J17)+'bilancio entrata'!G79+'bilancio entrata'!G98</f>
        <v>141111.7</v>
      </c>
      <c r="K119" s="907">
        <f>F119+G119-H119+I119-J119</f>
        <v>1655498.26</v>
      </c>
      <c r="L119" s="620">
        <f>SUM(F119,G119,-H119,I119,-J119)</f>
        <v>1655498.26</v>
      </c>
      <c r="M119" s="1011" t="s">
        <v>800</v>
      </c>
      <c r="N119" s="1012"/>
    </row>
    <row r="120" spans="1:14" ht="16.5" thickBot="1" thickTop="1">
      <c r="A120" s="94" t="s">
        <v>525</v>
      </c>
      <c r="B120" s="95"/>
      <c r="C120" s="95"/>
      <c r="D120" s="95"/>
      <c r="E120" s="96">
        <f>E123</f>
        <v>0</v>
      </c>
      <c r="F120" s="801">
        <f aca="true" t="shared" si="14" ref="F120:K120">SUM(F96,-F128,-F145,-F150)</f>
        <v>2516576.8100000005</v>
      </c>
      <c r="G120" s="801">
        <f t="shared" si="14"/>
        <v>1196091.9</v>
      </c>
      <c r="H120" s="801">
        <f t="shared" si="14"/>
        <v>1156630.1700000002</v>
      </c>
      <c r="I120" s="801">
        <f t="shared" si="14"/>
        <v>5620.890000000043</v>
      </c>
      <c r="J120" s="801">
        <f t="shared" si="14"/>
        <v>32071.140000000018</v>
      </c>
      <c r="K120" s="916">
        <f t="shared" si="14"/>
        <v>2529588.29</v>
      </c>
      <c r="L120" s="620">
        <f>SUM(F120,G120,-H120,I120,-J120)</f>
        <v>2529588.29</v>
      </c>
      <c r="M120" s="1011">
        <f>K120-F120</f>
        <v>13011.479999999516</v>
      </c>
      <c r="N120" s="1012"/>
    </row>
    <row r="121" spans="1:14" ht="14.25" thickBot="1" thickTop="1">
      <c r="A121" s="99" t="s">
        <v>524</v>
      </c>
      <c r="B121" s="100"/>
      <c r="C121" s="100"/>
      <c r="D121" s="100"/>
      <c r="E121" s="101"/>
      <c r="F121" s="897">
        <f aca="true" t="shared" si="15" ref="F121:K121">F120*1936.27</f>
        <v>4872772179.898701</v>
      </c>
      <c r="G121" s="897">
        <f t="shared" si="15"/>
        <v>2315956863.213</v>
      </c>
      <c r="H121" s="897">
        <f t="shared" si="15"/>
        <v>2239548299.2659</v>
      </c>
      <c r="I121" s="897">
        <f t="shared" si="15"/>
        <v>10883560.680300083</v>
      </c>
      <c r="J121" s="897">
        <f t="shared" si="15"/>
        <v>62098386.24780003</v>
      </c>
      <c r="K121" s="917">
        <f t="shared" si="15"/>
        <v>4897965918.2783</v>
      </c>
      <c r="L121" s="620"/>
      <c r="M121" s="1011">
        <f>'conto-eco'!D71-'cto-patrimonio'!M120</f>
        <v>3.892637323588133E-10</v>
      </c>
      <c r="N121" s="1012"/>
    </row>
    <row r="122" spans="1:14" ht="14.25" customHeight="1" thickTop="1">
      <c r="A122" s="99"/>
      <c r="B122" s="100"/>
      <c r="C122" s="100"/>
      <c r="D122" s="100"/>
      <c r="E122" s="103"/>
      <c r="F122" s="802"/>
      <c r="G122" s="802"/>
      <c r="H122" s="802"/>
      <c r="I122" s="802"/>
      <c r="J122" s="802"/>
      <c r="K122" s="918"/>
      <c r="L122" s="620"/>
      <c r="M122" s="1011"/>
      <c r="N122" s="1012"/>
    </row>
    <row r="123" spans="1:19" ht="14.25" customHeight="1" thickBot="1">
      <c r="A123" s="29"/>
      <c r="B123" s="29"/>
      <c r="C123" s="29"/>
      <c r="D123" s="33"/>
      <c r="E123" s="42"/>
      <c r="F123" s="768"/>
      <c r="G123" s="768"/>
      <c r="H123" s="768"/>
      <c r="I123" s="768"/>
      <c r="J123" s="768"/>
      <c r="K123" s="1042"/>
      <c r="L123" s="620">
        <f aca="true" t="shared" si="16" ref="L123:L163">SUM(F123,G123,-H123,I123,-J123)</f>
        <v>0</v>
      </c>
      <c r="M123" s="1038"/>
      <c r="N123" s="1038"/>
      <c r="O123" s="1038"/>
      <c r="P123" s="1038"/>
      <c r="Q123" s="1038"/>
      <c r="R123" s="1038"/>
      <c r="S123" s="943"/>
    </row>
    <row r="124" spans="1:19" ht="14.25" customHeight="1">
      <c r="A124" s="22" t="s">
        <v>576</v>
      </c>
      <c r="B124" s="23"/>
      <c r="C124" s="24"/>
      <c r="D124" s="23"/>
      <c r="E124" s="107"/>
      <c r="F124" s="803"/>
      <c r="G124" s="803"/>
      <c r="H124" s="803"/>
      <c r="I124" s="803"/>
      <c r="J124" s="803"/>
      <c r="K124" s="1043"/>
      <c r="L124" s="620">
        <f t="shared" si="16"/>
        <v>0</v>
      </c>
      <c r="M124" s="1038"/>
      <c r="N124" s="1038"/>
      <c r="O124" s="1038"/>
      <c r="P124" s="1038"/>
      <c r="Q124" s="1038"/>
      <c r="R124" s="1038"/>
      <c r="S124" s="943"/>
    </row>
    <row r="125" spans="1:19" ht="15.75">
      <c r="A125" s="880" t="s">
        <v>526</v>
      </c>
      <c r="B125" s="880"/>
      <c r="C125" s="880"/>
      <c r="D125" s="886"/>
      <c r="E125" s="25"/>
      <c r="F125" s="764">
        <v>2467973.27</v>
      </c>
      <c r="G125" s="764">
        <f>'bilancio entrata'!G68+'bilancio entrata'!G70+'bilancio entrata'!G72+'bilancio entrata'!G92+'bilancio entrata'!G76</f>
        <v>100000</v>
      </c>
      <c r="H125" s="804">
        <f>'bilancio entrata'!I68+'bilancio entrata'!I70+'bilancio entrata'!I72</f>
        <v>0</v>
      </c>
      <c r="I125" s="764">
        <f>'bilancio entrata'!J68+'bilancio entrata'!J70+'bilancio entrata'!J72</f>
        <v>0</v>
      </c>
      <c r="J125" s="764">
        <f>ROUND(F125*3/100+'pro-conc'!L175+'pro-conc'!L177,2)</f>
        <v>74039.2</v>
      </c>
      <c r="K125" s="906">
        <f>SUM(F125,G125,-H125,I125,-J125)</f>
        <v>2493934.07</v>
      </c>
      <c r="L125" s="620">
        <f t="shared" si="16"/>
        <v>2493934.07</v>
      </c>
      <c r="M125" s="1038"/>
      <c r="N125" s="1038"/>
      <c r="O125" s="1038"/>
      <c r="P125" s="1038"/>
      <c r="Q125" s="1038"/>
      <c r="R125" s="1038"/>
      <c r="S125" s="943"/>
    </row>
    <row r="126" spans="1:19" ht="15.75">
      <c r="A126" s="880" t="s">
        <v>527</v>
      </c>
      <c r="B126" s="880"/>
      <c r="C126" s="880"/>
      <c r="D126" s="886"/>
      <c r="E126" s="25"/>
      <c r="F126" s="764">
        <v>26551.27</v>
      </c>
      <c r="G126" s="764">
        <f>'bilancio entrata'!G74-'bilancio entrata'!G75</f>
        <v>1825.19</v>
      </c>
      <c r="H126" s="764">
        <f>'bilancio entrata'!I74</f>
        <v>0</v>
      </c>
      <c r="I126" s="764">
        <f>'bilancio entrata'!J74</f>
        <v>0</v>
      </c>
      <c r="J126" s="764">
        <f>ROUND(F126*3/100,2)</f>
        <v>796.54</v>
      </c>
      <c r="K126" s="1041">
        <f>SUM(F126,G126,-H126,I126,-J126)</f>
        <v>27579.92</v>
      </c>
      <c r="L126" s="620">
        <f t="shared" si="16"/>
        <v>27579.92</v>
      </c>
      <c r="M126" s="1038"/>
      <c r="N126" s="1038"/>
      <c r="O126" s="1038"/>
      <c r="P126" s="1038"/>
      <c r="Q126" s="1038"/>
      <c r="R126" s="1038"/>
      <c r="S126" s="943"/>
    </row>
    <row r="127" spans="1:19" ht="16.5" thickBot="1">
      <c r="A127" s="880" t="s">
        <v>141</v>
      </c>
      <c r="B127" s="880"/>
      <c r="C127" s="880"/>
      <c r="D127" s="886"/>
      <c r="E127" s="25"/>
      <c r="F127" s="764"/>
      <c r="G127" s="764">
        <f>'bilancio entrata'!G67</f>
        <v>0</v>
      </c>
      <c r="H127" s="764">
        <f>'bilancio entrata'!I67</f>
        <v>0</v>
      </c>
      <c r="I127" s="764"/>
      <c r="J127" s="764">
        <f>ROUND(F127*3/100,2)</f>
        <v>0</v>
      </c>
      <c r="K127" s="1041">
        <f>SUM(F127,G127,-H127,I127,-J127)</f>
        <v>0</v>
      </c>
      <c r="L127" s="620"/>
      <c r="M127" s="1038"/>
      <c r="N127" s="1038"/>
      <c r="O127" s="1038"/>
      <c r="P127" s="1038"/>
      <c r="Q127" s="1038"/>
      <c r="R127" s="1038"/>
      <c r="S127" s="943"/>
    </row>
    <row r="128" spans="1:19" ht="17.25" thickBot="1" thickTop="1">
      <c r="A128" s="33" t="s">
        <v>528</v>
      </c>
      <c r="B128" s="33"/>
      <c r="C128" s="33"/>
      <c r="D128" s="33"/>
      <c r="E128" s="64">
        <f>SUM(E125,E126)</f>
        <v>0</v>
      </c>
      <c r="F128" s="777">
        <f>SUM(F124:F127)</f>
        <v>2494524.54</v>
      </c>
      <c r="G128" s="777">
        <f>SUM(G125,G126,G127)</f>
        <v>101825.19</v>
      </c>
      <c r="H128" s="777">
        <f>SUM(H125,H126,H127)</f>
        <v>0</v>
      </c>
      <c r="I128" s="777">
        <f>SUM(I125,I126,I127)</f>
        <v>0</v>
      </c>
      <c r="J128" s="777">
        <f>SUM(J125,J126,J127)</f>
        <v>74835.73999999999</v>
      </c>
      <c r="K128" s="920">
        <f>SUM(K125,K126,K127)</f>
        <v>2521513.9899999998</v>
      </c>
      <c r="L128" s="620">
        <f t="shared" si="16"/>
        <v>2521513.99</v>
      </c>
      <c r="M128" s="1038"/>
      <c r="N128" s="1038"/>
      <c r="O128" s="1038"/>
      <c r="P128" s="1038"/>
      <c r="Q128" s="1038"/>
      <c r="R128" s="1038"/>
      <c r="S128" s="943"/>
    </row>
    <row r="129" spans="1:19" ht="3" customHeight="1" thickBot="1" thickTop="1">
      <c r="A129" s="29"/>
      <c r="B129" s="29"/>
      <c r="C129" s="29"/>
      <c r="D129" s="33"/>
      <c r="E129" s="25"/>
      <c r="F129" s="764"/>
      <c r="G129" s="764"/>
      <c r="H129" s="764"/>
      <c r="I129" s="764"/>
      <c r="J129" s="764"/>
      <c r="K129" s="1041"/>
      <c r="L129" s="620">
        <f t="shared" si="16"/>
        <v>0</v>
      </c>
      <c r="M129" s="1038"/>
      <c r="N129" s="1038"/>
      <c r="O129" s="1038"/>
      <c r="P129" s="1038"/>
      <c r="Q129" s="1038"/>
      <c r="R129" s="1038"/>
      <c r="S129" s="943"/>
    </row>
    <row r="130" spans="1:19" ht="14.25" customHeight="1">
      <c r="A130" s="22" t="s">
        <v>577</v>
      </c>
      <c r="B130" s="24"/>
      <c r="C130" s="24"/>
      <c r="D130" s="23"/>
      <c r="E130" s="25"/>
      <c r="F130" s="764"/>
      <c r="G130" s="764"/>
      <c r="H130" s="764"/>
      <c r="I130" s="764"/>
      <c r="J130" s="764"/>
      <c r="K130" s="1041"/>
      <c r="L130" s="620">
        <f t="shared" si="16"/>
        <v>0</v>
      </c>
      <c r="M130" s="1038"/>
      <c r="N130" s="1038"/>
      <c r="O130" s="1038"/>
      <c r="P130" s="1038"/>
      <c r="Q130" s="1038"/>
      <c r="R130" s="1038"/>
      <c r="S130" s="943"/>
    </row>
    <row r="131" spans="1:19" ht="15.75">
      <c r="A131" s="879" t="s">
        <v>600</v>
      </c>
      <c r="B131" s="880"/>
      <c r="C131" s="880"/>
      <c r="D131" s="886"/>
      <c r="E131" s="25"/>
      <c r="F131" s="764"/>
      <c r="G131" s="764"/>
      <c r="H131" s="764"/>
      <c r="I131" s="764"/>
      <c r="J131" s="764"/>
      <c r="K131" s="1041">
        <f aca="true" t="shared" si="17" ref="K131:K144">SUM(F131,G131,-H131,I131,-J131)</f>
        <v>0</v>
      </c>
      <c r="L131" s="620">
        <f t="shared" si="16"/>
        <v>0</v>
      </c>
      <c r="M131" s="1038"/>
      <c r="N131" s="1038"/>
      <c r="O131" s="1038"/>
      <c r="P131" s="1038"/>
      <c r="Q131" s="1038"/>
      <c r="R131" s="1038"/>
      <c r="S131" s="943"/>
    </row>
    <row r="132" spans="1:19" ht="15.75">
      <c r="A132" s="885" t="s">
        <v>539</v>
      </c>
      <c r="B132" s="880"/>
      <c r="C132" s="880"/>
      <c r="D132" s="886"/>
      <c r="E132" s="25"/>
      <c r="F132" s="774"/>
      <c r="G132" s="774">
        <f>'bilancio entrata'!G89</f>
        <v>0</v>
      </c>
      <c r="H132" s="774">
        <f>'bilancio uscita'!F32</f>
        <v>0</v>
      </c>
      <c r="I132" s="774"/>
      <c r="J132" s="774"/>
      <c r="K132" s="1041">
        <f t="shared" si="17"/>
        <v>0</v>
      </c>
      <c r="L132" s="620">
        <f t="shared" si="16"/>
        <v>0</v>
      </c>
      <c r="M132" s="1038"/>
      <c r="N132" s="1038"/>
      <c r="O132" s="1038"/>
      <c r="P132" s="1038"/>
      <c r="Q132" s="1038"/>
      <c r="R132" s="1038"/>
      <c r="S132" s="943"/>
    </row>
    <row r="133" spans="1:19" ht="15.75">
      <c r="A133" s="880" t="s">
        <v>540</v>
      </c>
      <c r="B133" s="880"/>
      <c r="C133" s="880"/>
      <c r="D133" s="886"/>
      <c r="E133" s="25"/>
      <c r="F133" s="774">
        <v>313420.55</v>
      </c>
      <c r="G133" s="774">
        <f>'bilancio entrata'!G91+'bilancio entrata'!G93</f>
        <v>0</v>
      </c>
      <c r="H133" s="774">
        <f>'bilancio uscita'!F34</f>
        <v>21461.22</v>
      </c>
      <c r="I133" s="774"/>
      <c r="J133" s="774">
        <f>'bilancio entrata'!G92+M138</f>
        <v>0.11</v>
      </c>
      <c r="K133" s="1041">
        <f t="shared" si="17"/>
        <v>291959.22</v>
      </c>
      <c r="L133" s="620">
        <f t="shared" si="16"/>
        <v>291959.22</v>
      </c>
      <c r="M133" s="1038">
        <v>230578.37</v>
      </c>
      <c r="N133" s="1038" t="s">
        <v>849</v>
      </c>
      <c r="O133" s="1038"/>
      <c r="P133" s="1038"/>
      <c r="Q133" s="1038"/>
      <c r="R133" s="1038"/>
      <c r="S133" s="943"/>
    </row>
    <row r="134" spans="1:19" ht="15.75">
      <c r="A134" s="880" t="s">
        <v>541</v>
      </c>
      <c r="B134" s="880"/>
      <c r="C134" s="880"/>
      <c r="D134" s="886"/>
      <c r="E134" s="25"/>
      <c r="F134" s="774"/>
      <c r="G134" s="774">
        <f>'bilancio entrata'!G94</f>
        <v>0</v>
      </c>
      <c r="H134" s="774">
        <f>'bilancio uscita'!F36</f>
        <v>0</v>
      </c>
      <c r="I134" s="774"/>
      <c r="J134" s="774"/>
      <c r="K134" s="1041">
        <f t="shared" si="17"/>
        <v>0</v>
      </c>
      <c r="L134" s="620">
        <f t="shared" si="16"/>
        <v>0</v>
      </c>
      <c r="M134" s="1038">
        <v>61380.85</v>
      </c>
      <c r="N134" s="1038" t="s">
        <v>850</v>
      </c>
      <c r="O134" s="1038"/>
      <c r="P134" s="1038"/>
      <c r="Q134" s="1038"/>
      <c r="R134" s="1038"/>
      <c r="S134" s="943"/>
    </row>
    <row r="135" spans="1:19" ht="15.75">
      <c r="A135" s="880" t="s">
        <v>542</v>
      </c>
      <c r="B135" s="880"/>
      <c r="C135" s="880"/>
      <c r="D135" s="886"/>
      <c r="E135" s="25"/>
      <c r="F135" s="774"/>
      <c r="G135" s="774"/>
      <c r="H135" s="774"/>
      <c r="I135" s="774"/>
      <c r="J135" s="805"/>
      <c r="K135" s="1041">
        <f t="shared" si="17"/>
        <v>0</v>
      </c>
      <c r="L135" s="620">
        <f t="shared" si="16"/>
        <v>0</v>
      </c>
      <c r="M135" s="1038">
        <f>SUM(M133:M134)</f>
        <v>291959.22</v>
      </c>
      <c r="N135" s="1038"/>
      <c r="O135" s="1038"/>
      <c r="P135" s="1038"/>
      <c r="Q135" s="1038"/>
      <c r="R135" s="1038"/>
      <c r="S135" s="943"/>
    </row>
    <row r="136" spans="1:19" ht="15.75">
      <c r="A136" s="879" t="s">
        <v>601</v>
      </c>
      <c r="B136" s="880"/>
      <c r="C136" s="880"/>
      <c r="D136" s="886"/>
      <c r="E136" s="25"/>
      <c r="F136" s="774">
        <f>'bilancio uscita'!E14</f>
        <v>726530.52</v>
      </c>
      <c r="G136" s="774">
        <f>'bilancio uscita'!G14</f>
        <v>726465.19</v>
      </c>
      <c r="H136" s="774">
        <f>'bilancio uscita'!F14</f>
        <v>705469.12</v>
      </c>
      <c r="I136" s="774">
        <f>'bilancio uscita'!J14</f>
        <v>0</v>
      </c>
      <c r="J136" s="805">
        <f>'bilancio uscita'!I14</f>
        <v>226.63</v>
      </c>
      <c r="K136" s="1041">
        <f t="shared" si="17"/>
        <v>747299.96</v>
      </c>
      <c r="L136" s="620">
        <f>'bilancio uscita'!H14</f>
        <v>747299.96</v>
      </c>
      <c r="M136" s="1038"/>
      <c r="N136" s="1038"/>
      <c r="O136" s="1038"/>
      <c r="P136" s="1038"/>
      <c r="Q136" s="1038"/>
      <c r="R136" s="1038"/>
      <c r="S136" s="943"/>
    </row>
    <row r="137" spans="1:19" ht="15.75">
      <c r="A137" s="879" t="s">
        <v>602</v>
      </c>
      <c r="B137" s="880"/>
      <c r="C137" s="880"/>
      <c r="D137" s="886"/>
      <c r="E137" s="25"/>
      <c r="F137" s="774"/>
      <c r="G137" s="774"/>
      <c r="H137" s="774"/>
      <c r="I137" s="774"/>
      <c r="J137" s="805"/>
      <c r="K137" s="1041">
        <f t="shared" si="17"/>
        <v>0</v>
      </c>
      <c r="L137" s="620">
        <f>'altri dati finaz.e non'!F46</f>
        <v>0</v>
      </c>
      <c r="M137" s="1038"/>
      <c r="N137" s="1038"/>
      <c r="O137" s="1038"/>
      <c r="P137" s="1038"/>
      <c r="Q137" s="1038"/>
      <c r="R137" s="1038"/>
      <c r="S137" s="943"/>
    </row>
    <row r="138" spans="1:19" ht="15.75">
      <c r="A138" s="879" t="s">
        <v>603</v>
      </c>
      <c r="B138" s="880"/>
      <c r="C138" s="880"/>
      <c r="D138" s="886"/>
      <c r="E138" s="25"/>
      <c r="F138" s="764">
        <f>'bilancio uscita'!E30</f>
        <v>0</v>
      </c>
      <c r="G138" s="764">
        <f>'bilancio uscita'!G30</f>
        <v>40409.71</v>
      </c>
      <c r="H138" s="764">
        <f>'bilancio uscita'!F30</f>
        <v>0</v>
      </c>
      <c r="I138" s="764">
        <f>'bilancio uscita'!J30</f>
        <v>0</v>
      </c>
      <c r="J138" s="804">
        <f>'bilancio uscita'!I30</f>
        <v>0</v>
      </c>
      <c r="K138" s="1041">
        <f t="shared" si="17"/>
        <v>40409.71</v>
      </c>
      <c r="L138" s="620">
        <f>'bilancio uscita'!H30</f>
        <v>40409.71</v>
      </c>
      <c r="M138" s="1038">
        <v>0.11</v>
      </c>
      <c r="N138" s="1038" t="s">
        <v>851</v>
      </c>
      <c r="O138" s="1038"/>
      <c r="P138" s="1038"/>
      <c r="Q138" s="1038"/>
      <c r="R138" s="1038"/>
      <c r="S138" s="943"/>
    </row>
    <row r="139" spans="1:19" ht="15.75">
      <c r="A139" s="879" t="s">
        <v>604</v>
      </c>
      <c r="B139" s="880"/>
      <c r="C139" s="880"/>
      <c r="D139" s="886"/>
      <c r="E139" s="25"/>
      <c r="F139" s="764">
        <f>'bilancio uscita'!E49</f>
        <v>12678.69</v>
      </c>
      <c r="G139" s="764">
        <f>'bilancio uscita'!G49</f>
        <v>44801.23</v>
      </c>
      <c r="H139" s="764">
        <f>'bilancio uscita'!F49</f>
        <v>45355.9</v>
      </c>
      <c r="I139" s="764">
        <f>'bilancio uscita'!J49</f>
        <v>0</v>
      </c>
      <c r="J139" s="804">
        <f>'bilancio uscita'!I49</f>
        <v>0</v>
      </c>
      <c r="K139" s="1041">
        <f t="shared" si="17"/>
        <v>12124.020000000004</v>
      </c>
      <c r="L139" s="620">
        <f>'bilancio uscita'!H49</f>
        <v>12124.020000000004</v>
      </c>
      <c r="M139" s="1038"/>
      <c r="N139" s="1038"/>
      <c r="O139" s="1038"/>
      <c r="P139" s="1038"/>
      <c r="Q139" s="1038"/>
      <c r="R139" s="1038"/>
      <c r="S139" s="943"/>
    </row>
    <row r="140" spans="1:19" ht="15.75">
      <c r="A140" s="879" t="s">
        <v>605</v>
      </c>
      <c r="B140" s="880"/>
      <c r="C140" s="880"/>
      <c r="D140" s="886"/>
      <c r="E140" s="25"/>
      <c r="F140" s="763"/>
      <c r="G140" s="764"/>
      <c r="H140" s="764"/>
      <c r="I140" s="764"/>
      <c r="J140" s="764"/>
      <c r="K140" s="915">
        <f t="shared" si="17"/>
        <v>0</v>
      </c>
      <c r="L140" s="620">
        <f t="shared" si="16"/>
        <v>0</v>
      </c>
      <c r="M140" s="1038"/>
      <c r="N140" s="1038"/>
      <c r="O140" s="1038"/>
      <c r="P140" s="1038"/>
      <c r="Q140" s="1038"/>
      <c r="R140" s="1038"/>
      <c r="S140" s="943"/>
    </row>
    <row r="141" spans="1:19" ht="15.75">
      <c r="A141" s="880" t="s">
        <v>543</v>
      </c>
      <c r="B141" s="880"/>
      <c r="C141" s="880"/>
      <c r="D141" s="886"/>
      <c r="E141" s="25"/>
      <c r="F141" s="763"/>
      <c r="G141" s="764"/>
      <c r="H141" s="764"/>
      <c r="I141" s="764"/>
      <c r="J141" s="764"/>
      <c r="K141" s="915">
        <f t="shared" si="17"/>
        <v>0</v>
      </c>
      <c r="L141" s="620">
        <f t="shared" si="16"/>
        <v>0</v>
      </c>
      <c r="M141" s="1038"/>
      <c r="N141" s="1038"/>
      <c r="O141" s="1038"/>
      <c r="P141" s="1038"/>
      <c r="Q141" s="1038"/>
      <c r="R141" s="1038"/>
      <c r="S141" s="943"/>
    </row>
    <row r="142" spans="1:19" ht="15.75">
      <c r="A142" s="880" t="s">
        <v>544</v>
      </c>
      <c r="B142" s="880"/>
      <c r="C142" s="880"/>
      <c r="D142" s="886"/>
      <c r="E142" s="25"/>
      <c r="F142" s="763"/>
      <c r="G142" s="764"/>
      <c r="H142" s="764"/>
      <c r="I142" s="764"/>
      <c r="J142" s="764"/>
      <c r="K142" s="915">
        <f t="shared" si="17"/>
        <v>0</v>
      </c>
      <c r="L142" s="620">
        <f t="shared" si="16"/>
        <v>0</v>
      </c>
      <c r="M142" s="1038"/>
      <c r="N142" s="1038"/>
      <c r="O142" s="1038"/>
      <c r="P142" s="1038"/>
      <c r="Q142" s="1038"/>
      <c r="R142" s="1038"/>
      <c r="S142" s="943"/>
    </row>
    <row r="143" spans="1:19" ht="15.75">
      <c r="A143" s="880" t="s">
        <v>545</v>
      </c>
      <c r="B143" s="880"/>
      <c r="C143" s="880"/>
      <c r="D143" s="886"/>
      <c r="E143" s="25"/>
      <c r="F143" s="763"/>
      <c r="G143" s="764"/>
      <c r="H143" s="764"/>
      <c r="I143" s="764"/>
      <c r="J143" s="764"/>
      <c r="K143" s="915">
        <f t="shared" si="17"/>
        <v>0</v>
      </c>
      <c r="L143" s="620">
        <f t="shared" si="16"/>
        <v>0</v>
      </c>
      <c r="M143" s="1038"/>
      <c r="N143" s="1038"/>
      <c r="O143" s="1038"/>
      <c r="P143" s="1038"/>
      <c r="Q143" s="1038"/>
      <c r="R143" s="1038"/>
      <c r="S143" s="943"/>
    </row>
    <row r="144" spans="1:19" ht="16.5" thickBot="1">
      <c r="A144" s="879" t="s">
        <v>606</v>
      </c>
      <c r="B144" s="880"/>
      <c r="C144" s="880"/>
      <c r="D144" s="886"/>
      <c r="E144" s="25"/>
      <c r="F144" s="763"/>
      <c r="G144" s="764"/>
      <c r="H144" s="764"/>
      <c r="I144" s="764"/>
      <c r="J144" s="764"/>
      <c r="K144" s="915">
        <f t="shared" si="17"/>
        <v>0</v>
      </c>
      <c r="L144" s="620">
        <f t="shared" si="16"/>
        <v>0</v>
      </c>
      <c r="M144" s="1038"/>
      <c r="N144" s="1038"/>
      <c r="O144" s="1038"/>
      <c r="P144" s="1038"/>
      <c r="Q144" s="1038"/>
      <c r="R144" s="1038"/>
      <c r="S144" s="943"/>
    </row>
    <row r="145" spans="1:19" ht="17.25" thickBot="1" thickTop="1">
      <c r="A145" s="29"/>
      <c r="B145" s="33" t="s">
        <v>546</v>
      </c>
      <c r="C145" s="33"/>
      <c r="D145" s="33"/>
      <c r="E145" s="64">
        <f>SUM(E132,E133,E134,E135,E136,E137,E138,E139,E141,E142,E143,E144)</f>
        <v>0</v>
      </c>
      <c r="F145" s="777">
        <f>SUM(F131,F132,F133,F134,F135,F136,F137,F138,F139,F141,F142,F143,F144)</f>
        <v>1052629.76</v>
      </c>
      <c r="G145" s="777">
        <f>SUM(G132,G133,G134,G135,G136,G137,G138,G139,G141,G142,G143,G144)</f>
        <v>811676.1299999999</v>
      </c>
      <c r="H145" s="777">
        <f>SUM(H132,H133,H134,H135,H136,H137,H138,H139,H141,H142,H143,H144)</f>
        <v>772286.24</v>
      </c>
      <c r="I145" s="777">
        <f>SUM(I132,I133,I134,I135,I136,I137,I138,I139,I141,I142,I143,I144)</f>
        <v>0</v>
      </c>
      <c r="J145" s="777">
        <f>SUM(J132,J133,J134,J135,J136,J137,J138,J139,J141,J142,J143,J144)</f>
        <v>226.74</v>
      </c>
      <c r="K145" s="920">
        <f>SUM(K132,K133,K134,K135,K136,K137,K138,K139,K141,K142,K143,K144)</f>
        <v>1091792.91</v>
      </c>
      <c r="L145" s="620">
        <f t="shared" si="16"/>
        <v>1091792.91</v>
      </c>
      <c r="M145" s="1038"/>
      <c r="N145" s="1038"/>
      <c r="O145" s="1038"/>
      <c r="P145" s="1038"/>
      <c r="Q145" s="1038"/>
      <c r="R145" s="1038"/>
      <c r="S145" s="943"/>
    </row>
    <row r="146" spans="1:19" ht="3" customHeight="1" thickBot="1" thickTop="1">
      <c r="A146" s="29"/>
      <c r="B146" s="29"/>
      <c r="C146" s="29"/>
      <c r="D146" s="33"/>
      <c r="E146" s="25"/>
      <c r="F146" s="763"/>
      <c r="G146" s="764"/>
      <c r="H146" s="764"/>
      <c r="I146" s="764"/>
      <c r="J146" s="764"/>
      <c r="K146" s="915"/>
      <c r="L146" s="620">
        <f t="shared" si="16"/>
        <v>0</v>
      </c>
      <c r="M146" s="1038"/>
      <c r="N146" s="1038"/>
      <c r="O146" s="1038"/>
      <c r="P146" s="1038"/>
      <c r="Q146" s="1038"/>
      <c r="R146" s="1038"/>
      <c r="S146" s="943"/>
    </row>
    <row r="147" spans="1:19" ht="14.25" customHeight="1">
      <c r="A147" s="22" t="s">
        <v>586</v>
      </c>
      <c r="B147" s="23"/>
      <c r="C147" s="24"/>
      <c r="D147" s="23"/>
      <c r="E147" s="25"/>
      <c r="F147" s="763"/>
      <c r="G147" s="764"/>
      <c r="H147" s="764"/>
      <c r="I147" s="764"/>
      <c r="J147" s="764"/>
      <c r="K147" s="915"/>
      <c r="L147" s="620">
        <f t="shared" si="16"/>
        <v>0</v>
      </c>
      <c r="M147" s="1038"/>
      <c r="N147" s="1038"/>
      <c r="O147" s="1038"/>
      <c r="P147" s="1038"/>
      <c r="Q147" s="1038"/>
      <c r="R147" s="1038"/>
      <c r="S147" s="943"/>
    </row>
    <row r="148" spans="1:19" ht="15.75">
      <c r="A148" s="879" t="s">
        <v>547</v>
      </c>
      <c r="B148" s="880"/>
      <c r="C148" s="880"/>
      <c r="D148" s="33"/>
      <c r="E148" s="25"/>
      <c r="F148" s="763">
        <f>'pro-conc'!H126</f>
        <v>0</v>
      </c>
      <c r="G148" s="764"/>
      <c r="H148" s="764"/>
      <c r="I148" s="764">
        <f>'pro-conc'!I126</f>
        <v>0</v>
      </c>
      <c r="J148" s="764">
        <f>F148</f>
        <v>0</v>
      </c>
      <c r="K148" s="915">
        <f>SUM(F148,G148,-H148,I148,-J148)</f>
        <v>0</v>
      </c>
      <c r="L148" s="620">
        <f>'altri dati finaz.e non'!F53</f>
        <v>0</v>
      </c>
      <c r="M148" s="1038"/>
      <c r="N148" s="1038"/>
      <c r="O148" s="1038"/>
      <c r="P148" s="1038"/>
      <c r="Q148" s="1038"/>
      <c r="R148" s="1038"/>
      <c r="S148" s="943"/>
    </row>
    <row r="149" spans="1:19" ht="16.5" thickBot="1">
      <c r="A149" s="880" t="s">
        <v>548</v>
      </c>
      <c r="B149" s="880"/>
      <c r="C149" s="880"/>
      <c r="D149" s="33"/>
      <c r="E149" s="111"/>
      <c r="F149" s="806">
        <f>'pro-conc'!F38</f>
        <v>0</v>
      </c>
      <c r="G149" s="769"/>
      <c r="H149" s="769"/>
      <c r="I149" s="769">
        <f>'pro-conc'!G38+'pro-conc'!G50</f>
        <v>0</v>
      </c>
      <c r="J149" s="769">
        <f>F149</f>
        <v>0</v>
      </c>
      <c r="K149" s="921">
        <f>SUM(F149,G149,-H149,I149,-J149)</f>
        <v>0</v>
      </c>
      <c r="L149" s="620">
        <f>'altri dati finaz.e non'!F54</f>
        <v>0</v>
      </c>
      <c r="M149" s="1038"/>
      <c r="N149" s="1038"/>
      <c r="O149" s="1038"/>
      <c r="P149" s="1038"/>
      <c r="Q149" s="1038"/>
      <c r="R149" s="1038"/>
      <c r="S149" s="943"/>
    </row>
    <row r="150" spans="1:19" ht="17.25" thickBot="1" thickTop="1">
      <c r="A150" s="29"/>
      <c r="B150" s="33" t="s">
        <v>549</v>
      </c>
      <c r="C150" s="33"/>
      <c r="D150" s="33"/>
      <c r="E150" s="55">
        <f aca="true" t="shared" si="18" ref="E150:K150">SUM(E148,E149)</f>
        <v>0</v>
      </c>
      <c r="F150" s="769">
        <f t="shared" si="18"/>
        <v>0</v>
      </c>
      <c r="G150" s="769">
        <f t="shared" si="18"/>
        <v>0</v>
      </c>
      <c r="H150" s="769">
        <f t="shared" si="18"/>
        <v>0</v>
      </c>
      <c r="I150" s="769">
        <f t="shared" si="18"/>
        <v>0</v>
      </c>
      <c r="J150" s="769">
        <f t="shared" si="18"/>
        <v>0</v>
      </c>
      <c r="K150" s="922">
        <f t="shared" si="18"/>
        <v>0</v>
      </c>
      <c r="L150" s="620">
        <f t="shared" si="16"/>
        <v>0</v>
      </c>
      <c r="M150" s="1038"/>
      <c r="N150" s="1038"/>
      <c r="O150" s="1038"/>
      <c r="P150" s="1038"/>
      <c r="Q150" s="1038"/>
      <c r="R150" s="1038"/>
      <c r="S150" s="943"/>
    </row>
    <row r="151" spans="1:19" ht="17.25" thickBot="1" thickTop="1">
      <c r="A151" s="29"/>
      <c r="B151" s="33"/>
      <c r="C151" s="33"/>
      <c r="D151" s="33"/>
      <c r="E151" s="25"/>
      <c r="F151" s="763"/>
      <c r="G151" s="764"/>
      <c r="H151" s="764"/>
      <c r="I151" s="764"/>
      <c r="J151" s="764"/>
      <c r="K151" s="915"/>
      <c r="L151" s="620">
        <f t="shared" si="16"/>
        <v>0</v>
      </c>
      <c r="M151" s="1038"/>
      <c r="N151" s="1038"/>
      <c r="O151" s="1038"/>
      <c r="P151" s="1038"/>
      <c r="Q151" s="1038"/>
      <c r="R151" s="1038"/>
      <c r="S151" s="943"/>
    </row>
    <row r="152" spans="1:19" ht="17.25" thickBot="1" thickTop="1">
      <c r="A152" s="67"/>
      <c r="B152" s="67" t="s">
        <v>550</v>
      </c>
      <c r="C152" s="67"/>
      <c r="D152" s="67"/>
      <c r="E152" s="114">
        <f aca="true" t="shared" si="19" ref="E152:K152">SUM(E120,E128,E145,E150)</f>
        <v>0</v>
      </c>
      <c r="F152" s="778">
        <f t="shared" si="19"/>
        <v>6063731.11</v>
      </c>
      <c r="G152" s="778">
        <f t="shared" si="19"/>
        <v>2109593.2199999997</v>
      </c>
      <c r="H152" s="778">
        <f t="shared" si="19"/>
        <v>1928916.4100000001</v>
      </c>
      <c r="I152" s="778">
        <f t="shared" si="19"/>
        <v>5620.890000000043</v>
      </c>
      <c r="J152" s="778">
        <f t="shared" si="19"/>
        <v>107133.62000000001</v>
      </c>
      <c r="K152" s="912">
        <f t="shared" si="19"/>
        <v>6142895.1899999995</v>
      </c>
      <c r="L152" s="620">
        <f t="shared" si="16"/>
        <v>6142895.1899999995</v>
      </c>
      <c r="M152" s="1038"/>
      <c r="N152" s="1038"/>
      <c r="O152" s="1038"/>
      <c r="P152" s="1038"/>
      <c r="Q152" s="1038"/>
      <c r="R152" s="1038"/>
      <c r="S152" s="943"/>
    </row>
    <row r="153" spans="1:19" ht="15" customHeight="1">
      <c r="A153" s="29"/>
      <c r="B153" s="33"/>
      <c r="C153" s="33"/>
      <c r="D153" s="33"/>
      <c r="E153" s="25"/>
      <c r="F153" s="763"/>
      <c r="G153" s="764"/>
      <c r="H153" s="764"/>
      <c r="I153" s="764"/>
      <c r="J153" s="764"/>
      <c r="K153" s="915"/>
      <c r="L153" s="620">
        <f t="shared" si="16"/>
        <v>0</v>
      </c>
      <c r="M153" s="1038"/>
      <c r="N153" s="1038"/>
      <c r="O153" s="1038"/>
      <c r="P153" s="1038"/>
      <c r="Q153" s="1038"/>
      <c r="R153" s="1038"/>
      <c r="S153" s="943"/>
    </row>
    <row r="154" spans="1:19" ht="15" customHeight="1">
      <c r="A154" s="53" t="s">
        <v>587</v>
      </c>
      <c r="B154" s="116"/>
      <c r="C154" s="29"/>
      <c r="D154" s="33"/>
      <c r="E154" s="25"/>
      <c r="F154" s="763"/>
      <c r="G154" s="764"/>
      <c r="H154" s="764"/>
      <c r="I154" s="764"/>
      <c r="J154" s="764"/>
      <c r="K154" s="915"/>
      <c r="L154" s="620">
        <f t="shared" si="16"/>
        <v>0</v>
      </c>
      <c r="M154" s="1038"/>
      <c r="N154" s="1038"/>
      <c r="O154" s="1038"/>
      <c r="P154" s="1038"/>
      <c r="Q154" s="1038"/>
      <c r="R154" s="1038"/>
      <c r="S154" s="943"/>
    </row>
    <row r="155" spans="1:19" ht="15" customHeight="1">
      <c r="A155" s="53"/>
      <c r="B155" s="116"/>
      <c r="C155" s="29"/>
      <c r="D155" s="33"/>
      <c r="E155" s="25"/>
      <c r="F155" s="763"/>
      <c r="G155" s="764"/>
      <c r="H155" s="764"/>
      <c r="I155" s="764"/>
      <c r="J155" s="764"/>
      <c r="K155" s="915"/>
      <c r="L155" s="620">
        <f t="shared" si="16"/>
        <v>0</v>
      </c>
      <c r="M155" s="1038"/>
      <c r="N155" s="1038"/>
      <c r="O155" s="1038"/>
      <c r="P155" s="1038"/>
      <c r="Q155" s="1038"/>
      <c r="R155" s="1038"/>
      <c r="S155" s="943"/>
    </row>
    <row r="156" spans="1:19" ht="15" customHeight="1">
      <c r="A156" s="53" t="s">
        <v>588</v>
      </c>
      <c r="B156" s="33"/>
      <c r="C156" s="33"/>
      <c r="D156" s="33"/>
      <c r="E156" s="73"/>
      <c r="F156" s="779">
        <f>SUM(F100)</f>
        <v>982616.4</v>
      </c>
      <c r="G156" s="780">
        <f>SUM(G100)</f>
        <v>112030.19</v>
      </c>
      <c r="H156" s="780">
        <f>SUM(H100)</f>
        <v>222801.9</v>
      </c>
      <c r="I156" s="780">
        <f>SUM(I100)</f>
        <v>0</v>
      </c>
      <c r="J156" s="781">
        <f>SUM(J100)</f>
        <v>13.33</v>
      </c>
      <c r="K156" s="919">
        <f>SUM(F156,G156,-H156,I156,-J156)</f>
        <v>871831.3600000001</v>
      </c>
      <c r="L156" s="620">
        <f t="shared" si="16"/>
        <v>871831.3600000001</v>
      </c>
      <c r="M156" s="1038"/>
      <c r="N156" s="1038"/>
      <c r="O156" s="1038"/>
      <c r="P156" s="1038"/>
      <c r="Q156" s="1038"/>
      <c r="R156" s="1038"/>
      <c r="S156" s="943"/>
    </row>
    <row r="157" spans="1:19" ht="15" customHeight="1">
      <c r="A157" s="63" t="s">
        <v>356</v>
      </c>
      <c r="B157" s="33"/>
      <c r="C157" s="33"/>
      <c r="D157" s="33"/>
      <c r="E157" s="25"/>
      <c r="F157" s="763"/>
      <c r="G157" s="764"/>
      <c r="H157" s="764"/>
      <c r="I157" s="764"/>
      <c r="J157" s="764"/>
      <c r="K157" s="915"/>
      <c r="L157" s="620">
        <f t="shared" si="16"/>
        <v>0</v>
      </c>
      <c r="N157" s="943"/>
      <c r="O157" s="943"/>
      <c r="P157" s="943"/>
      <c r="Q157" s="943"/>
      <c r="R157" s="943"/>
      <c r="S157" s="943"/>
    </row>
    <row r="158" spans="1:19" ht="15" customHeight="1">
      <c r="A158" s="33" t="s">
        <v>147</v>
      </c>
      <c r="B158" s="33"/>
      <c r="C158" s="33"/>
      <c r="D158" s="33"/>
      <c r="E158" s="25"/>
      <c r="F158" s="763"/>
      <c r="G158" s="764"/>
      <c r="H158" s="764"/>
      <c r="I158" s="764"/>
      <c r="J158" s="764"/>
      <c r="K158" s="915"/>
      <c r="L158" s="620"/>
      <c r="N158" s="943"/>
      <c r="O158" s="943"/>
      <c r="P158" s="943"/>
      <c r="Q158" s="943"/>
      <c r="R158" s="943"/>
      <c r="S158" s="943"/>
    </row>
    <row r="159" spans="1:19" ht="15" customHeight="1">
      <c r="A159" s="53" t="s">
        <v>589</v>
      </c>
      <c r="B159" s="33"/>
      <c r="C159" s="33"/>
      <c r="D159" s="33"/>
      <c r="E159" s="73"/>
      <c r="F159" s="779"/>
      <c r="G159" s="780"/>
      <c r="H159" s="780"/>
      <c r="I159" s="780"/>
      <c r="J159" s="780"/>
      <c r="K159" s="919">
        <f>SUM(F159,G159,-H159,I159,-J159)</f>
        <v>0</v>
      </c>
      <c r="L159" s="620">
        <f t="shared" si="16"/>
        <v>0</v>
      </c>
      <c r="N159" s="943"/>
      <c r="O159" s="943"/>
      <c r="P159" s="943"/>
      <c r="Q159" s="943"/>
      <c r="R159" s="943"/>
      <c r="S159" s="943"/>
    </row>
    <row r="160" spans="1:14" ht="15" customHeight="1">
      <c r="A160" s="53"/>
      <c r="B160" s="33"/>
      <c r="C160" s="33"/>
      <c r="D160" s="33"/>
      <c r="E160" s="25"/>
      <c r="F160" s="763"/>
      <c r="G160" s="764"/>
      <c r="H160" s="764"/>
      <c r="I160" s="764"/>
      <c r="J160" s="764"/>
      <c r="K160" s="915"/>
      <c r="L160" s="620">
        <f t="shared" si="16"/>
        <v>0</v>
      </c>
      <c r="N160" s="113"/>
    </row>
    <row r="161" spans="1:14" ht="15" customHeight="1">
      <c r="A161" s="53" t="s">
        <v>590</v>
      </c>
      <c r="B161" s="33"/>
      <c r="C161" s="33"/>
      <c r="D161" s="33"/>
      <c r="E161" s="73"/>
      <c r="F161" s="779">
        <f>F105</f>
        <v>0</v>
      </c>
      <c r="G161" s="779">
        <f>G105</f>
        <v>0</v>
      </c>
      <c r="H161" s="779">
        <f>H105</f>
        <v>0</v>
      </c>
      <c r="I161" s="779">
        <f>I105</f>
        <v>0</v>
      </c>
      <c r="J161" s="779">
        <f>J105</f>
        <v>0</v>
      </c>
      <c r="K161" s="919">
        <f>SUM(F161,G161,-H161,I161,-J161)</f>
        <v>0</v>
      </c>
      <c r="L161" s="620">
        <f t="shared" si="16"/>
        <v>0</v>
      </c>
      <c r="N161" s="113"/>
    </row>
    <row r="162" spans="1:14" ht="15" customHeight="1" thickBot="1">
      <c r="A162" s="53"/>
      <c r="B162" s="33"/>
      <c r="C162" s="33"/>
      <c r="D162" s="33"/>
      <c r="E162" s="25"/>
      <c r="F162" s="763"/>
      <c r="G162" s="764"/>
      <c r="H162" s="764"/>
      <c r="I162" s="764"/>
      <c r="J162" s="764"/>
      <c r="K162" s="915"/>
      <c r="L162" s="620">
        <f t="shared" si="16"/>
        <v>0</v>
      </c>
      <c r="N162" s="113"/>
    </row>
    <row r="163" spans="1:14" s="122" customFormat="1" ht="15.75" customHeight="1" thickBot="1" thickTop="1">
      <c r="A163" s="118"/>
      <c r="B163" s="119" t="s">
        <v>551</v>
      </c>
      <c r="C163" s="118"/>
      <c r="D163" s="118"/>
      <c r="E163" s="64">
        <f>SUM(E156,E159,E161)</f>
        <v>0</v>
      </c>
      <c r="F163" s="777">
        <f aca="true" t="shared" si="20" ref="F163:K163">SUM(F156,F159,F161,F157)</f>
        <v>982616.4</v>
      </c>
      <c r="G163" s="777">
        <f t="shared" si="20"/>
        <v>112030.19</v>
      </c>
      <c r="H163" s="777">
        <f t="shared" si="20"/>
        <v>222801.9</v>
      </c>
      <c r="I163" s="777">
        <f t="shared" si="20"/>
        <v>0</v>
      </c>
      <c r="J163" s="777">
        <f t="shared" si="20"/>
        <v>13.33</v>
      </c>
      <c r="K163" s="920">
        <f t="shared" si="20"/>
        <v>871831.3600000001</v>
      </c>
      <c r="L163" s="620">
        <f t="shared" si="16"/>
        <v>871831.3600000001</v>
      </c>
      <c r="M163" s="1000"/>
      <c r="N163" s="121"/>
    </row>
    <row r="164" spans="1:14" ht="12.75" customHeight="1">
      <c r="A164" s="7"/>
      <c r="B164" s="7"/>
      <c r="C164" s="7"/>
      <c r="D164" s="7"/>
      <c r="F164" s="123"/>
      <c r="G164" s="458"/>
      <c r="H164" s="458"/>
      <c r="I164" s="458"/>
      <c r="J164" s="458"/>
      <c r="K164" s="123"/>
      <c r="L164" s="113"/>
      <c r="N164" s="113"/>
    </row>
    <row r="165" spans="1:14" ht="12.75" customHeight="1">
      <c r="A165" s="7"/>
      <c r="B165" s="7"/>
      <c r="C165" s="7"/>
      <c r="D165" s="7"/>
      <c r="F165" s="113"/>
      <c r="G165" s="121"/>
      <c r="H165" s="121"/>
      <c r="I165" s="121"/>
      <c r="J165" s="121"/>
      <c r="K165" s="113"/>
      <c r="L165" s="113"/>
      <c r="N165" s="113"/>
    </row>
    <row r="166" spans="1:14" ht="12.75" customHeight="1">
      <c r="A166" s="124"/>
      <c r="B166" s="125"/>
      <c r="C166" s="124"/>
      <c r="D166" s="125"/>
      <c r="E166" s="853" t="s">
        <v>552</v>
      </c>
      <c r="F166" s="854"/>
      <c r="G166" s="855"/>
      <c r="H166" s="121"/>
      <c r="I166" s="121"/>
      <c r="J166" s="121"/>
      <c r="K166" s="113"/>
      <c r="L166" s="113"/>
      <c r="N166" s="113"/>
    </row>
    <row r="167" spans="1:14" ht="12.75" customHeight="1">
      <c r="A167" s="126"/>
      <c r="B167" s="125"/>
      <c r="C167" s="127"/>
      <c r="D167" s="125"/>
      <c r="E167" s="125"/>
      <c r="F167" s="123"/>
      <c r="G167" s="121"/>
      <c r="H167" s="121"/>
      <c r="I167" s="121"/>
      <c r="J167" s="121"/>
      <c r="K167" s="113"/>
      <c r="L167" s="113"/>
      <c r="N167" s="113"/>
    </row>
    <row r="168" spans="1:14" ht="31.5" customHeight="1">
      <c r="A168" s="126"/>
      <c r="B168" s="125"/>
      <c r="C168" s="1017" t="s">
        <v>806</v>
      </c>
      <c r="D168" s="129"/>
      <c r="E168" s="125"/>
      <c r="F168" s="123"/>
      <c r="G168" s="121"/>
      <c r="H168" s="121"/>
      <c r="I168" s="121"/>
      <c r="J168" s="121"/>
      <c r="K168" s="113"/>
      <c r="L168" s="113"/>
      <c r="N168" s="113"/>
    </row>
    <row r="169" spans="1:14" ht="45.75" customHeight="1">
      <c r="A169" s="126"/>
      <c r="B169" s="125"/>
      <c r="C169" s="128"/>
      <c r="D169" s="129"/>
      <c r="E169" s="125"/>
      <c r="F169" s="78" t="s">
        <v>803</v>
      </c>
      <c r="G169" s="121"/>
      <c r="H169" s="1016" t="s">
        <v>804</v>
      </c>
      <c r="I169" s="121"/>
      <c r="J169" s="1016" t="s">
        <v>805</v>
      </c>
      <c r="K169" s="113"/>
      <c r="L169" s="113"/>
      <c r="N169" s="113"/>
    </row>
    <row r="170" spans="1:14" ht="12.75" customHeight="1">
      <c r="A170" s="12"/>
      <c r="B170" s="125"/>
      <c r="C170" s="12"/>
      <c r="D170" s="125"/>
      <c r="E170" s="125"/>
      <c r="F170" s="130"/>
      <c r="G170" s="459"/>
      <c r="H170" s="459"/>
      <c r="I170" s="460"/>
      <c r="N170" s="113"/>
    </row>
    <row r="171" spans="1:14" ht="12.75" customHeight="1">
      <c r="A171" s="124"/>
      <c r="B171" s="125"/>
      <c r="C171" s="124" t="s">
        <v>555</v>
      </c>
      <c r="D171" s="131" t="s">
        <v>556</v>
      </c>
      <c r="E171" s="132"/>
      <c r="F171" s="130"/>
      <c r="G171" s="459"/>
      <c r="H171" s="459"/>
      <c r="I171" s="460"/>
      <c r="N171" s="113"/>
    </row>
    <row r="172" spans="1:14" ht="12.75" customHeight="1">
      <c r="A172" s="7"/>
      <c r="B172" s="7"/>
      <c r="C172" s="7"/>
      <c r="D172" s="7"/>
      <c r="L172" s="113"/>
      <c r="N172" s="113"/>
    </row>
    <row r="173" spans="1:14" ht="12.75" customHeight="1">
      <c r="A173" s="7"/>
      <c r="B173" s="7"/>
      <c r="C173" s="7"/>
      <c r="D173" s="7"/>
      <c r="L173" s="113"/>
      <c r="N173" s="113"/>
    </row>
    <row r="174" spans="1:14" ht="12.75" customHeight="1">
      <c r="A174" s="12"/>
      <c r="B174" s="12"/>
      <c r="C174" s="12"/>
      <c r="D174" s="17"/>
      <c r="E174" s="12"/>
      <c r="F174" s="12"/>
      <c r="G174" s="120"/>
      <c r="H174" s="120"/>
      <c r="I174" s="120"/>
      <c r="J174" s="120"/>
      <c r="K174" s="12"/>
      <c r="L174" s="113"/>
      <c r="N174" s="113"/>
    </row>
    <row r="175" spans="1:14" ht="12.75" customHeight="1">
      <c r="A175" s="12"/>
      <c r="B175" s="12"/>
      <c r="C175" s="12"/>
      <c r="D175" s="17"/>
      <c r="E175" s="12"/>
      <c r="F175" s="12"/>
      <c r="G175" s="120"/>
      <c r="H175" s="120"/>
      <c r="I175" s="120"/>
      <c r="J175" s="120"/>
      <c r="K175" s="12"/>
      <c r="L175" s="113"/>
      <c r="N175" s="113"/>
    </row>
    <row r="176" spans="1:11" ht="12.75" customHeight="1">
      <c r="A176" s="12"/>
      <c r="B176" s="12"/>
      <c r="C176" s="12"/>
      <c r="D176" s="17"/>
      <c r="E176" s="12"/>
      <c r="F176" s="12"/>
      <c r="G176" s="120"/>
      <c r="H176" s="120"/>
      <c r="I176" s="120"/>
      <c r="J176" s="120"/>
      <c r="K176" s="12"/>
    </row>
    <row r="177" spans="1:11" ht="12.75" customHeight="1">
      <c r="A177" s="12"/>
      <c r="B177" s="12"/>
      <c r="C177" s="12"/>
      <c r="D177" s="17"/>
      <c r="E177" s="12"/>
      <c r="F177" s="12"/>
      <c r="G177" s="120"/>
      <c r="H177" s="120"/>
      <c r="I177" s="120"/>
      <c r="J177" s="120"/>
      <c r="K177" s="12"/>
    </row>
    <row r="178" spans="1:11" ht="12.75" customHeight="1">
      <c r="A178" s="12"/>
      <c r="B178" s="12"/>
      <c r="C178" s="12"/>
      <c r="D178" s="17"/>
      <c r="E178" s="12"/>
      <c r="F178" s="12"/>
      <c r="G178" s="120"/>
      <c r="H178" s="120"/>
      <c r="I178" s="120"/>
      <c r="J178" s="120"/>
      <c r="K178" s="12"/>
    </row>
    <row r="179" spans="1:11" ht="12">
      <c r="A179" s="12"/>
      <c r="B179" s="12"/>
      <c r="C179" s="12"/>
      <c r="D179" s="17"/>
      <c r="E179" s="12"/>
      <c r="F179" s="12"/>
      <c r="G179" s="120"/>
      <c r="H179" s="120"/>
      <c r="I179" s="120"/>
      <c r="J179" s="120"/>
      <c r="K179" s="12"/>
    </row>
    <row r="180" spans="1:11" ht="12">
      <c r="A180" s="12"/>
      <c r="B180" s="12"/>
      <c r="C180" s="12"/>
      <c r="D180" s="17"/>
      <c r="E180" s="12"/>
      <c r="F180" s="12"/>
      <c r="G180" s="120"/>
      <c r="H180" s="120"/>
      <c r="I180" s="120"/>
      <c r="J180" s="120"/>
      <c r="K180" s="12"/>
    </row>
    <row r="181" spans="1:11" ht="12">
      <c r="A181" s="12"/>
      <c r="B181" s="12"/>
      <c r="C181" s="12"/>
      <c r="D181" s="17"/>
      <c r="E181" s="12"/>
      <c r="F181" s="12"/>
      <c r="G181" s="120"/>
      <c r="H181" s="120"/>
      <c r="I181" s="120"/>
      <c r="J181" s="120"/>
      <c r="K181" s="12"/>
    </row>
    <row r="182" spans="1:11" ht="12">
      <c r="A182" s="12"/>
      <c r="B182" s="12"/>
      <c r="C182" s="12"/>
      <c r="D182" s="17"/>
      <c r="E182" s="12"/>
      <c r="F182" s="12"/>
      <c r="G182" s="120"/>
      <c r="H182" s="120"/>
      <c r="I182" s="120"/>
      <c r="J182" s="120"/>
      <c r="K182" s="12"/>
    </row>
    <row r="183" spans="1:11" ht="12">
      <c r="A183" s="12"/>
      <c r="B183" s="12"/>
      <c r="C183" s="12"/>
      <c r="D183" s="17"/>
      <c r="E183" s="12"/>
      <c r="F183" s="12"/>
      <c r="G183" s="120"/>
      <c r="H183" s="120"/>
      <c r="I183" s="120"/>
      <c r="J183" s="120"/>
      <c r="K183" s="12"/>
    </row>
    <row r="184" spans="1:11" ht="12">
      <c r="A184" s="12"/>
      <c r="B184" s="12"/>
      <c r="C184" s="12"/>
      <c r="D184" s="17"/>
      <c r="E184" s="12"/>
      <c r="F184" s="12"/>
      <c r="G184" s="120"/>
      <c r="H184" s="120"/>
      <c r="I184" s="120"/>
      <c r="J184" s="120"/>
      <c r="K184" s="12"/>
    </row>
    <row r="185" spans="1:11" ht="12">
      <c r="A185" s="12"/>
      <c r="B185" s="12"/>
      <c r="C185" s="12"/>
      <c r="D185" s="17"/>
      <c r="E185" s="12"/>
      <c r="F185" s="12"/>
      <c r="G185" s="120"/>
      <c r="H185" s="120"/>
      <c r="I185" s="120"/>
      <c r="J185" s="120"/>
      <c r="K185" s="12"/>
    </row>
    <row r="186" spans="1:11" ht="12">
      <c r="A186" s="12"/>
      <c r="B186" s="12"/>
      <c r="C186" s="12"/>
      <c r="D186" s="17"/>
      <c r="E186" s="12"/>
      <c r="F186" s="12"/>
      <c r="G186" s="120"/>
      <c r="H186" s="120"/>
      <c r="I186" s="120"/>
      <c r="J186" s="120"/>
      <c r="K186" s="12"/>
    </row>
    <row r="187" spans="1:11" ht="12">
      <c r="A187" s="12"/>
      <c r="B187" s="12"/>
      <c r="C187" s="12"/>
      <c r="D187" s="17"/>
      <c r="E187" s="12"/>
      <c r="F187" s="12"/>
      <c r="G187" s="120"/>
      <c r="H187" s="120"/>
      <c r="I187" s="120"/>
      <c r="J187" s="120"/>
      <c r="K187" s="12"/>
    </row>
    <row r="188" spans="1:11" ht="12">
      <c r="A188" s="12"/>
      <c r="B188" s="12"/>
      <c r="C188" s="12"/>
      <c r="D188" s="17"/>
      <c r="E188" s="12"/>
      <c r="F188" s="12"/>
      <c r="G188" s="120"/>
      <c r="H188" s="120"/>
      <c r="I188" s="120"/>
      <c r="J188" s="120"/>
      <c r="K188" s="12"/>
    </row>
    <row r="189" spans="1:11" ht="12">
      <c r="A189" s="12"/>
      <c r="B189" s="12"/>
      <c r="C189" s="12"/>
      <c r="D189" s="17"/>
      <c r="E189" s="12"/>
      <c r="F189" s="12"/>
      <c r="G189" s="120"/>
      <c r="H189" s="120"/>
      <c r="I189" s="120"/>
      <c r="J189" s="120"/>
      <c r="K189" s="12"/>
    </row>
    <row r="190" spans="1:11" ht="12">
      <c r="A190" s="12"/>
      <c r="B190" s="12"/>
      <c r="C190" s="12"/>
      <c r="D190" s="17"/>
      <c r="E190" s="12"/>
      <c r="F190" s="12"/>
      <c r="G190" s="120"/>
      <c r="H190" s="120"/>
      <c r="I190" s="120"/>
      <c r="J190" s="120"/>
      <c r="K190" s="12"/>
    </row>
    <row r="191" spans="1:11" ht="12">
      <c r="A191" s="12"/>
      <c r="B191" s="12"/>
      <c r="C191" s="12"/>
      <c r="D191" s="17"/>
      <c r="E191" s="12"/>
      <c r="F191" s="12"/>
      <c r="G191" s="120"/>
      <c r="H191" s="120"/>
      <c r="I191" s="120"/>
      <c r="J191" s="120"/>
      <c r="K191" s="12"/>
    </row>
    <row r="192" spans="1:11" ht="12">
      <c r="A192" s="12"/>
      <c r="B192" s="12"/>
      <c r="C192" s="12"/>
      <c r="D192" s="17"/>
      <c r="E192" s="12"/>
      <c r="F192" s="12"/>
      <c r="G192" s="120"/>
      <c r="H192" s="120"/>
      <c r="I192" s="120"/>
      <c r="J192" s="120"/>
      <c r="K192" s="12"/>
    </row>
    <row r="193" spans="1:11" ht="12">
      <c r="A193" s="12"/>
      <c r="B193" s="12"/>
      <c r="C193" s="12"/>
      <c r="D193" s="17"/>
      <c r="E193" s="12"/>
      <c r="F193" s="12"/>
      <c r="G193" s="120"/>
      <c r="H193" s="120"/>
      <c r="I193" s="120"/>
      <c r="J193" s="120"/>
      <c r="K193" s="12"/>
    </row>
    <row r="194" spans="1:11" ht="12">
      <c r="A194" s="12"/>
      <c r="B194" s="12"/>
      <c r="C194" s="12"/>
      <c r="D194" s="17"/>
      <c r="E194" s="12"/>
      <c r="F194" s="12"/>
      <c r="G194" s="120"/>
      <c r="H194" s="120"/>
      <c r="I194" s="120"/>
      <c r="J194" s="120"/>
      <c r="K194" s="12"/>
    </row>
    <row r="195" spans="1:11" ht="12">
      <c r="A195" s="12"/>
      <c r="B195" s="12"/>
      <c r="C195" s="12"/>
      <c r="D195" s="17"/>
      <c r="E195" s="12"/>
      <c r="F195" s="12"/>
      <c r="G195" s="120"/>
      <c r="H195" s="120"/>
      <c r="I195" s="120"/>
      <c r="J195" s="120"/>
      <c r="K195" s="12"/>
    </row>
    <row r="196" spans="1:11" ht="12">
      <c r="A196" s="12"/>
      <c r="B196" s="12"/>
      <c r="C196" s="12"/>
      <c r="D196" s="17"/>
      <c r="E196" s="12"/>
      <c r="F196" s="12"/>
      <c r="G196" s="120"/>
      <c r="H196" s="120"/>
      <c r="I196" s="120"/>
      <c r="J196" s="120"/>
      <c r="K196" s="12"/>
    </row>
    <row r="197" spans="1:11" ht="12">
      <c r="A197" s="12"/>
      <c r="B197" s="12"/>
      <c r="C197" s="12"/>
      <c r="D197" s="17"/>
      <c r="E197" s="12"/>
      <c r="F197" s="12"/>
      <c r="G197" s="120"/>
      <c r="H197" s="120"/>
      <c r="I197" s="120"/>
      <c r="J197" s="120"/>
      <c r="K197" s="12"/>
    </row>
    <row r="198" spans="1:11" ht="12">
      <c r="A198" s="12"/>
      <c r="B198" s="12"/>
      <c r="C198" s="12"/>
      <c r="D198" s="17"/>
      <c r="E198" s="12"/>
      <c r="F198" s="12"/>
      <c r="G198" s="120"/>
      <c r="H198" s="120"/>
      <c r="I198" s="120"/>
      <c r="J198" s="120"/>
      <c r="K198" s="12"/>
    </row>
    <row r="199" spans="1:11" ht="12">
      <c r="A199" s="12"/>
      <c r="B199" s="12"/>
      <c r="C199" s="12"/>
      <c r="D199" s="17"/>
      <c r="E199" s="12"/>
      <c r="F199" s="12"/>
      <c r="G199" s="120"/>
      <c r="H199" s="120"/>
      <c r="I199" s="120"/>
      <c r="J199" s="120"/>
      <c r="K199" s="12"/>
    </row>
    <row r="200" spans="1:11" ht="12">
      <c r="A200" s="12"/>
      <c r="B200" s="12"/>
      <c r="C200" s="12"/>
      <c r="D200" s="17"/>
      <c r="E200" s="12"/>
      <c r="F200" s="12"/>
      <c r="G200" s="120"/>
      <c r="H200" s="120"/>
      <c r="I200" s="120"/>
      <c r="J200" s="120"/>
      <c r="K200" s="12"/>
    </row>
    <row r="201" spans="1:11" ht="12">
      <c r="A201" s="12"/>
      <c r="B201" s="12"/>
      <c r="C201" s="12"/>
      <c r="D201" s="17"/>
      <c r="E201" s="12"/>
      <c r="F201" s="12"/>
      <c r="G201" s="120"/>
      <c r="H201" s="120"/>
      <c r="I201" s="120"/>
      <c r="J201" s="120"/>
      <c r="K201" s="12"/>
    </row>
    <row r="202" spans="1:11" ht="12">
      <c r="A202" s="12"/>
      <c r="B202" s="12"/>
      <c r="C202" s="12"/>
      <c r="D202" s="17"/>
      <c r="E202" s="12"/>
      <c r="F202" s="12"/>
      <c r="G202" s="120"/>
      <c r="H202" s="120"/>
      <c r="I202" s="120"/>
      <c r="J202" s="120"/>
      <c r="K202" s="12"/>
    </row>
    <row r="203" spans="1:11" ht="12">
      <c r="A203" s="12"/>
      <c r="B203" s="12"/>
      <c r="C203" s="12"/>
      <c r="D203" s="17"/>
      <c r="E203" s="12"/>
      <c r="F203" s="12"/>
      <c r="G203" s="120"/>
      <c r="H203" s="120"/>
      <c r="I203" s="120"/>
      <c r="J203" s="120"/>
      <c r="K203" s="12"/>
    </row>
    <row r="204" spans="1:11" ht="12">
      <c r="A204" s="12"/>
      <c r="B204" s="12"/>
      <c r="C204" s="12"/>
      <c r="D204" s="17"/>
      <c r="E204" s="12"/>
      <c r="F204" s="12"/>
      <c r="G204" s="120"/>
      <c r="H204" s="120"/>
      <c r="I204" s="120"/>
      <c r="J204" s="120"/>
      <c r="K204" s="12"/>
    </row>
    <row r="205" spans="1:11" ht="12">
      <c r="A205" s="12"/>
      <c r="B205" s="12"/>
      <c r="C205" s="12"/>
      <c r="D205" s="17"/>
      <c r="E205" s="12"/>
      <c r="F205" s="12"/>
      <c r="G205" s="120"/>
      <c r="H205" s="120"/>
      <c r="I205" s="120"/>
      <c r="J205" s="120"/>
      <c r="K205" s="12"/>
    </row>
    <row r="206" spans="1:11" ht="12">
      <c r="A206" s="12"/>
      <c r="B206" s="12"/>
      <c r="C206" s="12"/>
      <c r="D206" s="17"/>
      <c r="E206" s="12"/>
      <c r="F206" s="12"/>
      <c r="G206" s="120"/>
      <c r="H206" s="120"/>
      <c r="I206" s="120"/>
      <c r="J206" s="120"/>
      <c r="K206" s="12"/>
    </row>
    <row r="207" spans="1:11" ht="12">
      <c r="A207" s="12"/>
      <c r="B207" s="12"/>
      <c r="C207" s="12"/>
      <c r="D207" s="17"/>
      <c r="E207" s="12"/>
      <c r="F207" s="12"/>
      <c r="G207" s="120"/>
      <c r="H207" s="120"/>
      <c r="I207" s="120"/>
      <c r="J207" s="120"/>
      <c r="K207" s="12"/>
    </row>
    <row r="208" spans="1:11" ht="12">
      <c r="A208" s="12"/>
      <c r="B208" s="12"/>
      <c r="C208" s="12"/>
      <c r="D208" s="17"/>
      <c r="E208" s="12"/>
      <c r="F208" s="12"/>
      <c r="G208" s="120"/>
      <c r="H208" s="120"/>
      <c r="I208" s="120"/>
      <c r="J208" s="120"/>
      <c r="K208" s="12"/>
    </row>
    <row r="209" spans="1:11" ht="12">
      <c r="A209" s="12"/>
      <c r="B209" s="12"/>
      <c r="C209" s="12"/>
      <c r="D209" s="17"/>
      <c r="E209" s="12"/>
      <c r="F209" s="12"/>
      <c r="G209" s="120"/>
      <c r="H209" s="120"/>
      <c r="I209" s="120"/>
      <c r="J209" s="120"/>
      <c r="K209" s="12"/>
    </row>
    <row r="210" spans="1:11" ht="12">
      <c r="A210" s="12"/>
      <c r="B210" s="12"/>
      <c r="C210" s="12"/>
      <c r="D210" s="17"/>
      <c r="E210" s="12"/>
      <c r="F210" s="12"/>
      <c r="G210" s="120"/>
      <c r="H210" s="120"/>
      <c r="I210" s="120"/>
      <c r="J210" s="120"/>
      <c r="K210" s="12"/>
    </row>
    <row r="211" spans="1:11" ht="12">
      <c r="A211" s="12"/>
      <c r="B211" s="12"/>
      <c r="C211" s="12"/>
      <c r="D211" s="17"/>
      <c r="E211" s="12"/>
      <c r="F211" s="12"/>
      <c r="G211" s="120"/>
      <c r="H211" s="120"/>
      <c r="I211" s="120"/>
      <c r="J211" s="120"/>
      <c r="K211" s="12"/>
    </row>
    <row r="212" spans="1:11" ht="12">
      <c r="A212" s="12"/>
      <c r="B212" s="12"/>
      <c r="C212" s="12"/>
      <c r="D212" s="17"/>
      <c r="E212" s="12"/>
      <c r="F212" s="12"/>
      <c r="G212" s="120"/>
      <c r="H212" s="120"/>
      <c r="I212" s="120"/>
      <c r="J212" s="120"/>
      <c r="K212" s="12"/>
    </row>
    <row r="213" spans="1:11" ht="12">
      <c r="A213" s="12"/>
      <c r="B213" s="12"/>
      <c r="C213" s="12"/>
      <c r="D213" s="17"/>
      <c r="E213" s="12"/>
      <c r="F213" s="12"/>
      <c r="G213" s="120"/>
      <c r="H213" s="120"/>
      <c r="I213" s="120"/>
      <c r="J213" s="120"/>
      <c r="K213" s="12"/>
    </row>
    <row r="214" spans="1:11" ht="12">
      <c r="A214" s="12"/>
      <c r="B214" s="12"/>
      <c r="C214" s="12"/>
      <c r="D214" s="17"/>
      <c r="E214" s="12"/>
      <c r="F214" s="12"/>
      <c r="G214" s="120"/>
      <c r="H214" s="120"/>
      <c r="I214" s="120"/>
      <c r="J214" s="120"/>
      <c r="K214" s="12"/>
    </row>
    <row r="215" spans="1:11" ht="12">
      <c r="A215" s="12"/>
      <c r="B215" s="12"/>
      <c r="C215" s="12"/>
      <c r="D215" s="17"/>
      <c r="E215" s="12"/>
      <c r="F215" s="12"/>
      <c r="G215" s="120"/>
      <c r="H215" s="120"/>
      <c r="I215" s="120"/>
      <c r="J215" s="120"/>
      <c r="K215" s="12"/>
    </row>
    <row r="216" spans="1:11" ht="12">
      <c r="A216" s="12"/>
      <c r="B216" s="12"/>
      <c r="C216" s="12"/>
      <c r="D216" s="17"/>
      <c r="E216" s="12"/>
      <c r="F216" s="12"/>
      <c r="G216" s="120"/>
      <c r="H216" s="120"/>
      <c r="I216" s="120"/>
      <c r="J216" s="120"/>
      <c r="K216" s="12"/>
    </row>
    <row r="217" spans="1:11" ht="12">
      <c r="A217" s="12"/>
      <c r="B217" s="12"/>
      <c r="C217" s="12"/>
      <c r="D217" s="17"/>
      <c r="E217" s="12"/>
      <c r="F217" s="12"/>
      <c r="G217" s="120"/>
      <c r="H217" s="120"/>
      <c r="I217" s="120"/>
      <c r="J217" s="120"/>
      <c r="K217" s="12"/>
    </row>
    <row r="218" spans="1:11" ht="12">
      <c r="A218" s="12"/>
      <c r="B218" s="12"/>
      <c r="C218" s="12"/>
      <c r="D218" s="17"/>
      <c r="E218" s="12"/>
      <c r="F218" s="12"/>
      <c r="G218" s="120"/>
      <c r="H218" s="120"/>
      <c r="I218" s="120"/>
      <c r="J218" s="120"/>
      <c r="K218" s="12"/>
    </row>
    <row r="219" spans="1:11" ht="12">
      <c r="A219" s="12"/>
      <c r="B219" s="12"/>
      <c r="C219" s="12"/>
      <c r="D219" s="17"/>
      <c r="E219" s="12"/>
      <c r="F219" s="12"/>
      <c r="G219" s="120"/>
      <c r="H219" s="120"/>
      <c r="I219" s="120"/>
      <c r="J219" s="120"/>
      <c r="K219" s="12"/>
    </row>
    <row r="220" spans="1:11" ht="12">
      <c r="A220" s="12"/>
      <c r="B220" s="12"/>
      <c r="C220" s="12"/>
      <c r="D220" s="17"/>
      <c r="E220" s="12"/>
      <c r="F220" s="12"/>
      <c r="G220" s="120"/>
      <c r="H220" s="120"/>
      <c r="I220" s="120"/>
      <c r="J220" s="120"/>
      <c r="K220" s="12"/>
    </row>
    <row r="221" spans="1:11" ht="12">
      <c r="A221" s="12"/>
      <c r="B221" s="12"/>
      <c r="C221" s="12"/>
      <c r="D221" s="17"/>
      <c r="E221" s="12"/>
      <c r="F221" s="12"/>
      <c r="G221" s="120"/>
      <c r="H221" s="120"/>
      <c r="I221" s="120"/>
      <c r="J221" s="120"/>
      <c r="K221" s="12"/>
    </row>
    <row r="222" spans="1:11" ht="12">
      <c r="A222" s="12"/>
      <c r="B222" s="12"/>
      <c r="C222" s="12"/>
      <c r="D222" s="17"/>
      <c r="E222" s="12"/>
      <c r="F222" s="12"/>
      <c r="G222" s="120"/>
      <c r="H222" s="120"/>
      <c r="I222" s="120"/>
      <c r="J222" s="120"/>
      <c r="K222" s="12"/>
    </row>
    <row r="223" spans="1:11" ht="12">
      <c r="A223" s="12"/>
      <c r="B223" s="12"/>
      <c r="C223" s="12"/>
      <c r="D223" s="17"/>
      <c r="E223" s="12"/>
      <c r="F223" s="12"/>
      <c r="G223" s="120"/>
      <c r="H223" s="120"/>
      <c r="I223" s="120"/>
      <c r="J223" s="120"/>
      <c r="K223" s="12"/>
    </row>
    <row r="224" spans="1:11" ht="12">
      <c r="A224" s="12"/>
      <c r="B224" s="12"/>
      <c r="C224" s="12"/>
      <c r="D224" s="17"/>
      <c r="E224" s="12"/>
      <c r="F224" s="12"/>
      <c r="G224" s="120"/>
      <c r="H224" s="120"/>
      <c r="I224" s="120"/>
      <c r="J224" s="120"/>
      <c r="K224" s="12"/>
    </row>
    <row r="225" spans="1:11" ht="12">
      <c r="A225" s="12"/>
      <c r="B225" s="12"/>
      <c r="C225" s="12"/>
      <c r="D225" s="17"/>
      <c r="E225" s="12"/>
      <c r="F225" s="12"/>
      <c r="G225" s="120"/>
      <c r="H225" s="120"/>
      <c r="I225" s="120"/>
      <c r="J225" s="120"/>
      <c r="K225" s="12"/>
    </row>
    <row r="226" spans="1:11" ht="12">
      <c r="A226" s="12"/>
      <c r="B226" s="12"/>
      <c r="C226" s="12"/>
      <c r="D226" s="17"/>
      <c r="E226" s="12"/>
      <c r="F226" s="12"/>
      <c r="G226" s="120"/>
      <c r="H226" s="120"/>
      <c r="I226" s="120"/>
      <c r="J226" s="120"/>
      <c r="K226" s="12"/>
    </row>
    <row r="227" spans="1:11" ht="12">
      <c r="A227" s="12"/>
      <c r="B227" s="12"/>
      <c r="C227" s="12"/>
      <c r="D227" s="17"/>
      <c r="E227" s="12"/>
      <c r="F227" s="12"/>
      <c r="G227" s="120"/>
      <c r="H227" s="120"/>
      <c r="I227" s="120"/>
      <c r="J227" s="120"/>
      <c r="K227" s="12"/>
    </row>
    <row r="228" spans="1:11" ht="12">
      <c r="A228" s="12"/>
      <c r="B228" s="12"/>
      <c r="C228" s="12"/>
      <c r="D228" s="17"/>
      <c r="E228" s="12"/>
      <c r="F228" s="12"/>
      <c r="G228" s="120"/>
      <c r="H228" s="120"/>
      <c r="I228" s="120"/>
      <c r="J228" s="120"/>
      <c r="K228" s="12"/>
    </row>
    <row r="229" spans="1:11" ht="12">
      <c r="A229" s="12"/>
      <c r="B229" s="12"/>
      <c r="C229" s="12"/>
      <c r="D229" s="17"/>
      <c r="E229" s="12"/>
      <c r="F229" s="12"/>
      <c r="G229" s="120"/>
      <c r="H229" s="120"/>
      <c r="I229" s="120"/>
      <c r="J229" s="120"/>
      <c r="K229" s="12"/>
    </row>
    <row r="230" spans="1:11" ht="12">
      <c r="A230" s="12"/>
      <c r="B230" s="12"/>
      <c r="C230" s="12"/>
      <c r="D230" s="17"/>
      <c r="E230" s="12"/>
      <c r="F230" s="12"/>
      <c r="G230" s="120"/>
      <c r="H230" s="120"/>
      <c r="I230" s="120"/>
      <c r="J230" s="120"/>
      <c r="K230" s="12"/>
    </row>
    <row r="231" spans="1:11" ht="12">
      <c r="A231" s="12"/>
      <c r="B231" s="12"/>
      <c r="C231" s="12"/>
      <c r="D231" s="17"/>
      <c r="E231" s="12"/>
      <c r="F231" s="12"/>
      <c r="G231" s="120"/>
      <c r="H231" s="120"/>
      <c r="I231" s="120"/>
      <c r="J231" s="120"/>
      <c r="K231" s="12"/>
    </row>
    <row r="232" spans="1:11" ht="12">
      <c r="A232" s="12"/>
      <c r="B232" s="12"/>
      <c r="C232" s="12"/>
      <c r="D232" s="17"/>
      <c r="E232" s="12"/>
      <c r="F232" s="12"/>
      <c r="G232" s="120"/>
      <c r="H232" s="120"/>
      <c r="I232" s="120"/>
      <c r="J232" s="120"/>
      <c r="K232" s="12"/>
    </row>
    <row r="233" spans="1:11" ht="12">
      <c r="A233" s="12"/>
      <c r="B233" s="12"/>
      <c r="C233" s="12"/>
      <c r="D233" s="17"/>
      <c r="E233" s="12"/>
      <c r="F233" s="12"/>
      <c r="G233" s="120"/>
      <c r="H233" s="120"/>
      <c r="I233" s="120"/>
      <c r="J233" s="120"/>
      <c r="K233" s="12"/>
    </row>
    <row r="234" spans="1:11" ht="12">
      <c r="A234" s="12"/>
      <c r="B234" s="12"/>
      <c r="C234" s="12"/>
      <c r="D234" s="17"/>
      <c r="E234" s="12"/>
      <c r="F234" s="12"/>
      <c r="G234" s="120"/>
      <c r="H234" s="120"/>
      <c r="I234" s="120"/>
      <c r="J234" s="120"/>
      <c r="K234" s="12"/>
    </row>
    <row r="235" spans="1:11" ht="12">
      <c r="A235" s="12"/>
      <c r="B235" s="12"/>
      <c r="C235" s="12"/>
      <c r="D235" s="17"/>
      <c r="E235" s="12"/>
      <c r="F235" s="12"/>
      <c r="G235" s="120"/>
      <c r="H235" s="120"/>
      <c r="I235" s="120"/>
      <c r="J235" s="120"/>
      <c r="K235" s="12"/>
    </row>
    <row r="236" spans="1:11" ht="12">
      <c r="A236" s="12"/>
      <c r="B236" s="12"/>
      <c r="C236" s="12"/>
      <c r="D236" s="17"/>
      <c r="E236" s="12"/>
      <c r="F236" s="12"/>
      <c r="G236" s="120"/>
      <c r="H236" s="120"/>
      <c r="I236" s="120"/>
      <c r="J236" s="120"/>
      <c r="K236" s="12"/>
    </row>
    <row r="237" spans="1:11" ht="12">
      <c r="A237" s="12"/>
      <c r="B237" s="12"/>
      <c r="C237" s="12"/>
      <c r="D237" s="17"/>
      <c r="E237" s="12"/>
      <c r="F237" s="12"/>
      <c r="G237" s="120"/>
      <c r="H237" s="120"/>
      <c r="I237" s="120"/>
      <c r="J237" s="120"/>
      <c r="K237" s="12"/>
    </row>
    <row r="238" spans="1:11" ht="12">
      <c r="A238" s="12"/>
      <c r="B238" s="12"/>
      <c r="C238" s="12"/>
      <c r="D238" s="17"/>
      <c r="E238" s="12"/>
      <c r="F238" s="12"/>
      <c r="G238" s="120"/>
      <c r="H238" s="120"/>
      <c r="I238" s="120"/>
      <c r="J238" s="120"/>
      <c r="K238" s="12"/>
    </row>
    <row r="239" spans="1:11" ht="12">
      <c r="A239" s="12"/>
      <c r="B239" s="12"/>
      <c r="C239" s="12"/>
      <c r="D239" s="17"/>
      <c r="E239" s="12"/>
      <c r="F239" s="12"/>
      <c r="G239" s="120"/>
      <c r="H239" s="120"/>
      <c r="I239" s="120"/>
      <c r="J239" s="120"/>
      <c r="K239" s="12"/>
    </row>
    <row r="240" spans="1:11" ht="12">
      <c r="A240" s="12"/>
      <c r="B240" s="12"/>
      <c r="C240" s="12"/>
      <c r="D240" s="17"/>
      <c r="E240" s="12"/>
      <c r="F240" s="12"/>
      <c r="G240" s="120"/>
      <c r="H240" s="120"/>
      <c r="I240" s="120"/>
      <c r="J240" s="120"/>
      <c r="K240" s="12"/>
    </row>
    <row r="241" spans="1:11" ht="12">
      <c r="A241" s="12"/>
      <c r="B241" s="12"/>
      <c r="C241" s="12"/>
      <c r="D241" s="17"/>
      <c r="E241" s="12"/>
      <c r="F241" s="12"/>
      <c r="G241" s="120"/>
      <c r="H241" s="120"/>
      <c r="I241" s="120"/>
      <c r="J241" s="120"/>
      <c r="K241" s="12"/>
    </row>
    <row r="242" spans="1:11" ht="12">
      <c r="A242" s="12"/>
      <c r="B242" s="12"/>
      <c r="C242" s="12"/>
      <c r="D242" s="17"/>
      <c r="E242" s="12"/>
      <c r="F242" s="12"/>
      <c r="G242" s="120"/>
      <c r="H242" s="120"/>
      <c r="I242" s="120"/>
      <c r="J242" s="120"/>
      <c r="K242" s="12"/>
    </row>
    <row r="243" spans="1:11" ht="12">
      <c r="A243" s="12"/>
      <c r="B243" s="12"/>
      <c r="C243" s="12"/>
      <c r="D243" s="17"/>
      <c r="E243" s="12"/>
      <c r="F243" s="12"/>
      <c r="G243" s="120"/>
      <c r="H243" s="120"/>
      <c r="I243" s="120"/>
      <c r="J243" s="120"/>
      <c r="K243" s="12"/>
    </row>
    <row r="244" spans="1:11" ht="12">
      <c r="A244" s="12"/>
      <c r="B244" s="12"/>
      <c r="C244" s="12"/>
      <c r="D244" s="17"/>
      <c r="E244" s="12"/>
      <c r="F244" s="12"/>
      <c r="G244" s="120"/>
      <c r="H244" s="120"/>
      <c r="I244" s="120"/>
      <c r="J244" s="120"/>
      <c r="K244" s="12"/>
    </row>
    <row r="245" spans="1:11" ht="12">
      <c r="A245" s="12"/>
      <c r="B245" s="12"/>
      <c r="C245" s="12"/>
      <c r="D245" s="17"/>
      <c r="E245" s="12"/>
      <c r="F245" s="12"/>
      <c r="G245" s="120"/>
      <c r="H245" s="120"/>
      <c r="I245" s="120"/>
      <c r="J245" s="120"/>
      <c r="K245" s="12"/>
    </row>
    <row r="246" spans="1:11" ht="12">
      <c r="A246" s="12"/>
      <c r="B246" s="12"/>
      <c r="C246" s="12"/>
      <c r="D246" s="17"/>
      <c r="E246" s="12"/>
      <c r="F246" s="12"/>
      <c r="G246" s="120"/>
      <c r="H246" s="120"/>
      <c r="I246" s="120"/>
      <c r="J246" s="120"/>
      <c r="K246" s="12"/>
    </row>
    <row r="247" spans="1:11" ht="12">
      <c r="A247" s="12"/>
      <c r="B247" s="12"/>
      <c r="C247" s="12"/>
      <c r="D247" s="17"/>
      <c r="E247" s="12"/>
      <c r="F247" s="12"/>
      <c r="G247" s="120"/>
      <c r="H247" s="120"/>
      <c r="I247" s="120"/>
      <c r="J247" s="120"/>
      <c r="K247" s="12"/>
    </row>
    <row r="248" spans="1:11" ht="12">
      <c r="A248" s="12"/>
      <c r="B248" s="12"/>
      <c r="C248" s="12"/>
      <c r="D248" s="17"/>
      <c r="E248" s="12"/>
      <c r="F248" s="12"/>
      <c r="G248" s="120"/>
      <c r="H248" s="120"/>
      <c r="I248" s="120"/>
      <c r="J248" s="120"/>
      <c r="K248" s="12"/>
    </row>
    <row r="249" spans="1:11" ht="12">
      <c r="A249" s="12"/>
      <c r="B249" s="12"/>
      <c r="C249" s="12"/>
      <c r="D249" s="17"/>
      <c r="E249" s="12"/>
      <c r="F249" s="12"/>
      <c r="G249" s="120"/>
      <c r="H249" s="120"/>
      <c r="I249" s="120"/>
      <c r="J249" s="120"/>
      <c r="K249" s="12"/>
    </row>
    <row r="250" spans="1:11" ht="12">
      <c r="A250" s="12"/>
      <c r="B250" s="12"/>
      <c r="C250" s="12"/>
      <c r="D250" s="17"/>
      <c r="E250" s="12"/>
      <c r="F250" s="12"/>
      <c r="G250" s="120"/>
      <c r="H250" s="120"/>
      <c r="I250" s="120"/>
      <c r="J250" s="120"/>
      <c r="K250" s="12"/>
    </row>
    <row r="251" spans="1:11" ht="12">
      <c r="A251" s="12"/>
      <c r="B251" s="12"/>
      <c r="C251" s="12"/>
      <c r="D251" s="17"/>
      <c r="E251" s="12"/>
      <c r="F251" s="12"/>
      <c r="G251" s="120"/>
      <c r="H251" s="120"/>
      <c r="I251" s="120"/>
      <c r="J251" s="120"/>
      <c r="K251" s="12"/>
    </row>
    <row r="252" spans="1:11" ht="12">
      <c r="A252" s="12"/>
      <c r="B252" s="12"/>
      <c r="C252" s="12"/>
      <c r="D252" s="17"/>
      <c r="E252" s="12"/>
      <c r="F252" s="12"/>
      <c r="G252" s="120"/>
      <c r="H252" s="120"/>
      <c r="I252" s="120"/>
      <c r="J252" s="120"/>
      <c r="K252" s="12"/>
    </row>
    <row r="253" spans="1:11" ht="12">
      <c r="A253" s="12"/>
      <c r="B253" s="12"/>
      <c r="C253" s="12"/>
      <c r="D253" s="17"/>
      <c r="E253" s="12"/>
      <c r="F253" s="12"/>
      <c r="G253" s="120"/>
      <c r="H253" s="120"/>
      <c r="I253" s="120"/>
      <c r="J253" s="120"/>
      <c r="K253" s="12"/>
    </row>
    <row r="254" spans="1:11" ht="12">
      <c r="A254" s="12"/>
      <c r="B254" s="12"/>
      <c r="C254" s="12"/>
      <c r="D254" s="17"/>
      <c r="E254" s="12"/>
      <c r="F254" s="12"/>
      <c r="G254" s="120"/>
      <c r="H254" s="120"/>
      <c r="I254" s="120"/>
      <c r="J254" s="120"/>
      <c r="K254" s="12"/>
    </row>
    <row r="255" spans="1:11" ht="12">
      <c r="A255" s="12"/>
      <c r="B255" s="12"/>
      <c r="C255" s="12"/>
      <c r="D255" s="17"/>
      <c r="E255" s="12"/>
      <c r="F255" s="12"/>
      <c r="G255" s="120"/>
      <c r="H255" s="120"/>
      <c r="I255" s="120"/>
      <c r="J255" s="120"/>
      <c r="K255" s="12"/>
    </row>
    <row r="256" spans="1:11" ht="12">
      <c r="A256" s="12"/>
      <c r="B256" s="12"/>
      <c r="C256" s="12"/>
      <c r="D256" s="17"/>
      <c r="E256" s="12"/>
      <c r="F256" s="12"/>
      <c r="G256" s="120"/>
      <c r="H256" s="120"/>
      <c r="I256" s="120"/>
      <c r="J256" s="120"/>
      <c r="K256" s="12"/>
    </row>
    <row r="257" spans="1:11" ht="12">
      <c r="A257" s="12"/>
      <c r="B257" s="12"/>
      <c r="C257" s="12"/>
      <c r="D257" s="17"/>
      <c r="E257" s="12"/>
      <c r="F257" s="12"/>
      <c r="G257" s="120"/>
      <c r="H257" s="120"/>
      <c r="I257" s="120"/>
      <c r="J257" s="120"/>
      <c r="K257" s="12"/>
    </row>
    <row r="258" spans="1:11" ht="12">
      <c r="A258" s="12"/>
      <c r="B258" s="12"/>
      <c r="C258" s="12"/>
      <c r="D258" s="17"/>
      <c r="E258" s="12"/>
      <c r="F258" s="12"/>
      <c r="G258" s="120"/>
      <c r="H258" s="120"/>
      <c r="I258" s="120"/>
      <c r="J258" s="120"/>
      <c r="K258" s="12"/>
    </row>
    <row r="259" spans="1:11" ht="12">
      <c r="A259" s="12"/>
      <c r="B259" s="12"/>
      <c r="C259" s="12"/>
      <c r="D259" s="17"/>
      <c r="E259" s="12"/>
      <c r="F259" s="12"/>
      <c r="G259" s="120"/>
      <c r="H259" s="120"/>
      <c r="I259" s="120"/>
      <c r="J259" s="120"/>
      <c r="K259" s="12"/>
    </row>
    <row r="260" spans="1:11" ht="12">
      <c r="A260" s="12"/>
      <c r="B260" s="12"/>
      <c r="C260" s="12"/>
      <c r="D260" s="17"/>
      <c r="E260" s="12"/>
      <c r="F260" s="12"/>
      <c r="G260" s="120"/>
      <c r="H260" s="120"/>
      <c r="I260" s="120"/>
      <c r="J260" s="120"/>
      <c r="K260" s="12"/>
    </row>
    <row r="261" spans="1:11" ht="12">
      <c r="A261" s="12"/>
      <c r="B261" s="12"/>
      <c r="C261" s="12"/>
      <c r="D261" s="17"/>
      <c r="E261" s="12"/>
      <c r="F261" s="12"/>
      <c r="G261" s="120"/>
      <c r="H261" s="120"/>
      <c r="I261" s="120"/>
      <c r="J261" s="120"/>
      <c r="K261" s="12"/>
    </row>
    <row r="262" spans="1:11" ht="12">
      <c r="A262" s="12"/>
      <c r="B262" s="12"/>
      <c r="C262" s="12"/>
      <c r="D262" s="17"/>
      <c r="E262" s="12"/>
      <c r="F262" s="12"/>
      <c r="G262" s="120"/>
      <c r="H262" s="120"/>
      <c r="I262" s="120"/>
      <c r="J262" s="120"/>
      <c r="K262" s="12"/>
    </row>
    <row r="263" spans="1:11" ht="12">
      <c r="A263" s="12"/>
      <c r="B263" s="12"/>
      <c r="C263" s="12"/>
      <c r="D263" s="17"/>
      <c r="E263" s="12"/>
      <c r="F263" s="12"/>
      <c r="G263" s="120"/>
      <c r="H263" s="120"/>
      <c r="I263" s="120"/>
      <c r="J263" s="120"/>
      <c r="K263" s="12"/>
    </row>
    <row r="264" spans="1:11" ht="12">
      <c r="A264" s="12"/>
      <c r="B264" s="12"/>
      <c r="C264" s="12"/>
      <c r="D264" s="17"/>
      <c r="E264" s="12"/>
      <c r="F264" s="12"/>
      <c r="G264" s="120"/>
      <c r="H264" s="120"/>
      <c r="I264" s="120"/>
      <c r="J264" s="120"/>
      <c r="K264" s="12"/>
    </row>
    <row r="265" spans="1:11" ht="12">
      <c r="A265" s="12"/>
      <c r="B265" s="12"/>
      <c r="C265" s="12"/>
      <c r="D265" s="17"/>
      <c r="E265" s="12"/>
      <c r="F265" s="12"/>
      <c r="G265" s="120"/>
      <c r="H265" s="120"/>
      <c r="I265" s="120"/>
      <c r="J265" s="120"/>
      <c r="K265" s="12"/>
    </row>
    <row r="266" spans="1:11" ht="12">
      <c r="A266" s="12"/>
      <c r="B266" s="12"/>
      <c r="C266" s="12"/>
      <c r="D266" s="17"/>
      <c r="E266" s="12"/>
      <c r="F266" s="12"/>
      <c r="G266" s="120"/>
      <c r="H266" s="120"/>
      <c r="I266" s="120"/>
      <c r="J266" s="120"/>
      <c r="K266" s="12"/>
    </row>
    <row r="267" spans="4:5" ht="12">
      <c r="D267" s="130"/>
      <c r="E267" s="12"/>
    </row>
    <row r="268" spans="4:5" ht="12">
      <c r="D268" s="130"/>
      <c r="E268" s="12"/>
    </row>
    <row r="269" spans="4:5" ht="12">
      <c r="D269" s="130"/>
      <c r="E269" s="12"/>
    </row>
  </sheetData>
  <sheetProtection/>
  <printOptions horizontalCentered="1" verticalCentered="1"/>
  <pageMargins left="0.07874015748031496" right="0.03937007874015748" top="0.4" bottom="1.02" header="0.19" footer="0.11"/>
  <pageSetup fitToHeight="3" horizontalDpi="300" verticalDpi="300" orientation="landscape" paperSize="9" scale="59" r:id="rId4"/>
  <rowBreaks count="3" manualBreakCount="3">
    <brk id="54" max="11" man="1"/>
    <brk id="107" max="11" man="1"/>
    <brk id="163" max="11"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4">
      <selection activeCell="C17" sqref="C17"/>
    </sheetView>
  </sheetViews>
  <sheetFormatPr defaultColWidth="9.140625" defaultRowHeight="12.75"/>
  <cols>
    <col min="1" max="1" width="42.8515625" style="0" customWidth="1"/>
    <col min="2" max="2" width="23.7109375" style="0" customWidth="1"/>
    <col min="3" max="3" width="27.140625" style="0" customWidth="1"/>
    <col min="4" max="4" width="21.421875" style="0" customWidth="1"/>
  </cols>
  <sheetData>
    <row r="1" ht="12.75">
      <c r="A1" t="s">
        <v>807</v>
      </c>
    </row>
    <row r="4" spans="1:4" ht="12.75">
      <c r="A4" s="1046" t="s">
        <v>808</v>
      </c>
      <c r="B4" s="1046"/>
      <c r="C4" s="1046"/>
      <c r="D4" s="1046"/>
    </row>
    <row r="6" ht="13.5" thickBot="1"/>
    <row r="7" spans="2:3" ht="24.75" customHeight="1">
      <c r="B7" s="1028" t="s">
        <v>809</v>
      </c>
      <c r="C7" s="1027" t="s">
        <v>810</v>
      </c>
    </row>
    <row r="8" spans="1:3" ht="15.75" customHeight="1">
      <c r="A8" s="484"/>
      <c r="B8" s="478"/>
      <c r="C8" s="478"/>
    </row>
    <row r="9" spans="1:3" ht="15.75" customHeight="1">
      <c r="A9" s="1022" t="s">
        <v>811</v>
      </c>
      <c r="B9" s="1024">
        <f>'cto-patrimonio'!G39</f>
        <v>220561.97999999998</v>
      </c>
      <c r="C9" s="1024">
        <f>'cto-patrimonio'!H39</f>
        <v>0</v>
      </c>
    </row>
    <row r="10" spans="1:3" ht="15.75" customHeight="1">
      <c r="A10" s="1022" t="s">
        <v>812</v>
      </c>
      <c r="B10" s="1024">
        <f>'cto-patrimonio'!M33+'cto-patrimonio'!M32</f>
        <v>0</v>
      </c>
      <c r="C10" s="1024">
        <f>'cto-patrimonio'!M35+'cto-patrimonio'!M37</f>
        <v>0</v>
      </c>
    </row>
    <row r="11" spans="1:3" ht="15.75" customHeight="1">
      <c r="A11" s="1022" t="s">
        <v>816</v>
      </c>
      <c r="B11" s="478"/>
      <c r="C11" s="1024">
        <f>'cto-patrimonio'!J39</f>
        <v>98357.22</v>
      </c>
    </row>
    <row r="12" spans="1:3" ht="15.75" customHeight="1">
      <c r="A12" s="1022" t="s">
        <v>813</v>
      </c>
      <c r="B12" s="478"/>
      <c r="C12" s="478"/>
    </row>
    <row r="13" spans="1:3" ht="15.75" customHeight="1">
      <c r="A13" s="1022" t="s">
        <v>814</v>
      </c>
      <c r="B13" s="478"/>
      <c r="C13" s="1024">
        <f>'cto-patrimonio'!J27+'cto-patrimonio'!J29+'cto-patrimonio'!J31+'cto-patrimonio'!J33+'cto-patrimonio'!J35</f>
        <v>0</v>
      </c>
    </row>
    <row r="14" spans="1:3" ht="31.5">
      <c r="A14" s="1023" t="s">
        <v>828</v>
      </c>
      <c r="B14" s="1024">
        <f>'cto-patrimonio'!M31+'cto-patrimonio'!I26+'cto-patrimonio'!I28+'cto-patrimonio'!I30+'cto-patrimonio'!I32+'cto-patrimonio'!I34+'quest.corte dei conti'!C13</f>
        <v>3739.5</v>
      </c>
      <c r="C14" s="478"/>
    </row>
    <row r="15" spans="1:3" ht="47.25">
      <c r="A15" s="1023" t="s">
        <v>815</v>
      </c>
      <c r="B15" s="478"/>
      <c r="C15" s="1024">
        <f>'cto-patrimonio'!M36</f>
        <v>0</v>
      </c>
    </row>
    <row r="16" spans="1:3" ht="52.5" customHeight="1">
      <c r="A16" s="1023" t="s">
        <v>829</v>
      </c>
      <c r="B16" s="478"/>
      <c r="C16" s="1024">
        <f>'cto-patrimonio'!I11</f>
        <v>52687.5</v>
      </c>
    </row>
    <row r="17" ht="15.75" customHeight="1"/>
    <row r="18" spans="1:4" ht="15.75" customHeight="1">
      <c r="A18" s="756">
        <f>'cto-patrimonio'!F39</f>
        <v>4206214.64</v>
      </c>
      <c r="B18" s="756">
        <f>SUM(B9:B16)</f>
        <v>224301.47999999998</v>
      </c>
      <c r="C18" s="756">
        <f>SUM(C9:C16)</f>
        <v>151044.72</v>
      </c>
      <c r="D18" s="756">
        <f>A18+B18-C18</f>
        <v>4279471.399999999</v>
      </c>
    </row>
    <row r="19" ht="15.75" customHeight="1"/>
    <row r="20" spans="1:5" ht="15.75" customHeight="1">
      <c r="A20" s="461" t="s">
        <v>825</v>
      </c>
      <c r="D20" s="756">
        <f>D18-'cto-patrimonio'!K39</f>
        <v>0</v>
      </c>
      <c r="E20" t="s">
        <v>830</v>
      </c>
    </row>
    <row r="21" ht="15.75" customHeight="1"/>
    <row r="22" spans="1:2" ht="12.75">
      <c r="A22" s="482" t="s">
        <v>827</v>
      </c>
      <c r="B22" s="1025"/>
    </row>
    <row r="23" spans="1:2" ht="12.75">
      <c r="A23" s="1026" t="s">
        <v>826</v>
      </c>
      <c r="B23" s="1024">
        <f>'cto-patrimonio'!J128-'pro-conc'!L175-'pro-conc'!L177</f>
        <v>74835.73999999999</v>
      </c>
    </row>
  </sheetData>
  <sheetProtection/>
  <mergeCells count="1">
    <mergeCell ref="A4:D4"/>
  </mergeCells>
  <printOptions/>
  <pageMargins left="0.75" right="0.75" top="1" bottom="1" header="0.5" footer="0.5"/>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3:H49"/>
  <sheetViews>
    <sheetView zoomScalePageLayoutView="0" workbookViewId="0" topLeftCell="A31">
      <selection activeCell="B53" sqref="B53"/>
    </sheetView>
  </sheetViews>
  <sheetFormatPr defaultColWidth="9.140625" defaultRowHeight="12.75"/>
  <cols>
    <col min="2" max="2" width="26.00390625" style="0" customWidth="1"/>
    <col min="3" max="3" width="18.28125" style="374" customWidth="1"/>
    <col min="4" max="4" width="14.00390625" style="0" customWidth="1"/>
    <col min="5" max="5" width="11.8515625" style="0" customWidth="1"/>
  </cols>
  <sheetData>
    <row r="3" spans="3:5" ht="12.75">
      <c r="C3" s="298"/>
      <c r="D3" s="133"/>
      <c r="E3" s="133"/>
    </row>
    <row r="4" spans="3:5" ht="12.75">
      <c r="C4" s="298"/>
      <c r="D4" s="133"/>
      <c r="E4" s="133"/>
    </row>
    <row r="5" spans="2:5" ht="12.75">
      <c r="B5" s="439" t="s">
        <v>343</v>
      </c>
      <c r="C5" s="447"/>
      <c r="D5" s="298"/>
      <c r="E5" s="298"/>
    </row>
    <row r="6" spans="2:5" ht="12.75">
      <c r="B6" s="439" t="s">
        <v>838</v>
      </c>
      <c r="C6" s="447"/>
      <c r="D6" s="133"/>
      <c r="E6" s="133"/>
    </row>
    <row r="7" spans="3:5" ht="12.75">
      <c r="C7" s="298"/>
      <c r="D7" s="298"/>
      <c r="E7" s="298"/>
    </row>
    <row r="8" spans="1:5" ht="15.75">
      <c r="A8" s="440" t="s">
        <v>337</v>
      </c>
      <c r="B8" t="s">
        <v>345</v>
      </c>
      <c r="C8" s="622">
        <f>'cto-patrimonio'!K15</f>
        <v>1086480.83</v>
      </c>
      <c r="D8" s="133"/>
      <c r="E8" s="133"/>
    </row>
    <row r="9" spans="1:3" ht="15.75">
      <c r="A9" s="440" t="s">
        <v>336</v>
      </c>
      <c r="B9" t="s">
        <v>346</v>
      </c>
      <c r="C9" s="623">
        <f>'cto-patrimonio'!K17</f>
        <v>1846725.43</v>
      </c>
    </row>
    <row r="10" spans="1:3" ht="15.75">
      <c r="A10" s="440" t="s">
        <v>335</v>
      </c>
      <c r="B10" t="s">
        <v>347</v>
      </c>
      <c r="C10" s="623">
        <f>'cto-patrimonio'!K19</f>
        <v>0</v>
      </c>
    </row>
    <row r="11" spans="1:3" ht="15.75">
      <c r="A11" s="440" t="s">
        <v>334</v>
      </c>
      <c r="B11" t="s">
        <v>348</v>
      </c>
      <c r="C11" s="623">
        <f>'cto-patrimonio'!K21</f>
        <v>16579.4</v>
      </c>
    </row>
    <row r="12" spans="1:3" ht="15.75">
      <c r="A12" s="440" t="s">
        <v>344</v>
      </c>
      <c r="B12" t="s">
        <v>349</v>
      </c>
      <c r="C12" s="623">
        <f>'cto-patrimonio'!K22</f>
        <v>522896.24000000005</v>
      </c>
    </row>
    <row r="13" spans="1:3" ht="15.75">
      <c r="A13" s="440" t="s">
        <v>351</v>
      </c>
      <c r="B13" t="s">
        <v>350</v>
      </c>
      <c r="C13" s="623">
        <f>'cto-patrimonio'!K24</f>
        <v>55675</v>
      </c>
    </row>
    <row r="16" spans="7:8" ht="12.75">
      <c r="G16" s="157"/>
      <c r="H16" s="157"/>
    </row>
    <row r="17" spans="2:8" ht="12.75">
      <c r="B17" s="445" t="s">
        <v>342</v>
      </c>
      <c r="C17" s="446"/>
      <c r="D17" s="354"/>
      <c r="G17" s="157"/>
      <c r="H17" s="157"/>
    </row>
    <row r="18" spans="2:4" ht="12.75">
      <c r="B18" s="445" t="s">
        <v>839</v>
      </c>
      <c r="C18" s="446"/>
      <c r="D18" s="354"/>
    </row>
    <row r="19" ht="12.75">
      <c r="C19" s="623"/>
    </row>
    <row r="20" spans="1:3" ht="15.75">
      <c r="A20" s="440" t="s">
        <v>337</v>
      </c>
      <c r="B20" s="436" t="s">
        <v>331</v>
      </c>
      <c r="C20" s="624">
        <f>'cto-patrimonio'!K32</f>
        <v>14021.080000000002</v>
      </c>
    </row>
    <row r="21" spans="1:3" ht="15.75">
      <c r="A21" s="440" t="s">
        <v>336</v>
      </c>
      <c r="B21" s="437" t="s">
        <v>332</v>
      </c>
      <c r="C21" s="625">
        <f>'cto-patrimonio'!K30</f>
        <v>10400</v>
      </c>
    </row>
    <row r="22" spans="1:3" ht="15.75">
      <c r="A22" s="440" t="s">
        <v>335</v>
      </c>
      <c r="B22" s="435" t="s">
        <v>353</v>
      </c>
      <c r="C22" s="626">
        <f>'cto-patrimonio'!K26</f>
        <v>9310.61</v>
      </c>
    </row>
    <row r="23" spans="1:3" ht="15.75">
      <c r="A23" s="440" t="s">
        <v>334</v>
      </c>
      <c r="B23" s="438" t="s">
        <v>333</v>
      </c>
      <c r="C23" s="627">
        <f>'cto-patrimonio'!K28</f>
        <v>5363.63</v>
      </c>
    </row>
    <row r="24" spans="1:3" ht="15.75">
      <c r="A24" s="440" t="s">
        <v>344</v>
      </c>
      <c r="B24" s="449" t="s">
        <v>352</v>
      </c>
      <c r="C24" s="628">
        <f>'cto-patrimonio'!K34</f>
        <v>0</v>
      </c>
    </row>
    <row r="25" ht="15.75">
      <c r="A25" s="440"/>
    </row>
    <row r="26" ht="47.25" customHeight="1"/>
    <row r="28" spans="1:3" ht="12.75">
      <c r="A28" s="441"/>
      <c r="B28" s="441" t="s">
        <v>341</v>
      </c>
      <c r="C28" s="448"/>
    </row>
    <row r="29" spans="1:3" ht="12.75">
      <c r="A29" s="133"/>
      <c r="B29" s="441">
        <v>2013</v>
      </c>
      <c r="C29" s="447"/>
    </row>
    <row r="30" spans="1:3" ht="15.75">
      <c r="A30" s="442" t="s">
        <v>337</v>
      </c>
      <c r="B30" s="443" t="s">
        <v>338</v>
      </c>
      <c r="C30" s="629">
        <f>'cto-patrimonio'!F15+'cto-patrimonio'!F17+'cto-patrimonio'!F19+'cto-patrimonio'!F21+'cto-patrimonio'!F22+'cto-patrimonio'!F24</f>
        <v>3224082.0900000003</v>
      </c>
    </row>
    <row r="31" spans="1:3" ht="15.75">
      <c r="A31" s="442" t="s">
        <v>336</v>
      </c>
      <c r="B31" s="443" t="s">
        <v>339</v>
      </c>
      <c r="C31" s="629">
        <f>'cto-patrimonio'!F26+'cto-patrimonio'!F28+'cto-patrimonio'!F30+'cto-patrimonio'!F32+'cto-patrimonio'!F34</f>
        <v>39775.08</v>
      </c>
    </row>
    <row r="32" spans="1:3" ht="15.75">
      <c r="A32" s="442" t="s">
        <v>335</v>
      </c>
      <c r="B32" s="443" t="s">
        <v>340</v>
      </c>
      <c r="C32" s="629">
        <f>'cto-patrimonio'!F38</f>
        <v>942357.47</v>
      </c>
    </row>
    <row r="33" spans="1:3" ht="15.75">
      <c r="A33" s="442" t="s">
        <v>334</v>
      </c>
      <c r="B33" s="444" t="s">
        <v>835</v>
      </c>
      <c r="C33" s="630">
        <f>SUM(C30:C32)</f>
        <v>4206214.640000001</v>
      </c>
    </row>
    <row r="34" spans="1:3" ht="15.75">
      <c r="A34" s="442"/>
      <c r="B34" s="441">
        <v>2014</v>
      </c>
      <c r="C34" s="629"/>
    </row>
    <row r="35" spans="1:3" ht="15.75">
      <c r="A35" s="442" t="s">
        <v>337</v>
      </c>
      <c r="B35" s="443" t="s">
        <v>338</v>
      </c>
      <c r="C35" s="629">
        <f>'cto-patrimonio'!K15+'cto-patrimonio'!K17+'cto-patrimonio'!K19+'cto-patrimonio'!K21+'cto-patrimonio'!K22+'cto-patrimonio'!K24</f>
        <v>3528356.9</v>
      </c>
    </row>
    <row r="36" spans="1:3" ht="15.75">
      <c r="A36" s="442" t="s">
        <v>336</v>
      </c>
      <c r="B36" s="443" t="s">
        <v>339</v>
      </c>
      <c r="C36" s="629">
        <f>'cto-patrimonio'!K26+'cto-patrimonio'!K28+'cto-patrimonio'!K30+'cto-patrimonio'!K32+'cto-patrimonio'!K34</f>
        <v>39095.32000000001</v>
      </c>
    </row>
    <row r="37" spans="1:3" ht="15.75">
      <c r="A37" s="442" t="s">
        <v>335</v>
      </c>
      <c r="B37" s="443" t="s">
        <v>340</v>
      </c>
      <c r="C37" s="629">
        <f>'cto-patrimonio'!K38</f>
        <v>712019.18</v>
      </c>
    </row>
    <row r="38" spans="1:3" ht="15.75">
      <c r="A38" s="442" t="s">
        <v>334</v>
      </c>
      <c r="B38" s="444" t="s">
        <v>840</v>
      </c>
      <c r="C38" s="630">
        <f>SUM(C35:C37)</f>
        <v>4279471.399999999</v>
      </c>
    </row>
    <row r="39" ht="12.75">
      <c r="C39" s="623"/>
    </row>
    <row r="44" ht="12.75">
      <c r="B44" s="403" t="s">
        <v>423</v>
      </c>
    </row>
    <row r="47" spans="2:3" ht="12.75">
      <c r="B47" t="s">
        <v>834</v>
      </c>
      <c r="C47" s="374">
        <f>'cto-patrimonio'!F85</f>
        <v>61259.87</v>
      </c>
    </row>
    <row r="49" spans="2:3" ht="12.75">
      <c r="B49" t="s">
        <v>841</v>
      </c>
      <c r="C49" s="374">
        <f>'cto-patrimonio'!K85</f>
        <v>0</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pc002</dc:creator>
  <cp:keywords/>
  <dc:description/>
  <cp:lastModifiedBy>RAGIONERIA MONTASOLA</cp:lastModifiedBy>
  <cp:lastPrinted>2013-03-22T14:54:29Z</cp:lastPrinted>
  <dcterms:created xsi:type="dcterms:W3CDTF">2000-08-05T15:08:00Z</dcterms:created>
  <dcterms:modified xsi:type="dcterms:W3CDTF">2015-04-29T09:43:51Z</dcterms:modified>
  <cp:category/>
  <cp:version/>
  <cp:contentType/>
  <cp:contentStatus/>
</cp:coreProperties>
</file>